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manda\Desktop\RETTIFICA BILANCIO PREVENTIVO 2016\"/>
    </mc:Choice>
  </mc:AlternateContent>
  <bookViews>
    <workbookView xWindow="0" yWindow="0" windowWidth="14490" windowHeight="11760" tabRatio="844"/>
  </bookViews>
  <sheets>
    <sheet name="Prevfin" sheetId="5" r:id="rId1"/>
    <sheet name="quadroriass" sheetId="13" r:id="rId2"/>
    <sheet name="Prevecon" sheetId="7" r:id="rId3"/>
  </sheets>
  <definedNames>
    <definedName name="_xlnm.Print_Area" localSheetId="2">Prevecon!$A$1:$F$147</definedName>
    <definedName name="_xlnm.Print_Area" localSheetId="0">Prevfin!$A$1:$L$180</definedName>
  </definedNames>
  <calcPr calcId="152511"/>
</workbook>
</file>

<file path=xl/calcChain.xml><?xml version="1.0" encoding="utf-8"?>
<calcChain xmlns="http://schemas.openxmlformats.org/spreadsheetml/2006/main">
  <c r="D93" i="7" l="1"/>
  <c r="I93" i="7"/>
  <c r="F77" i="7"/>
  <c r="E77" i="7"/>
  <c r="F78" i="7"/>
  <c r="F79" i="7"/>
  <c r="F75" i="7"/>
  <c r="F76" i="7"/>
  <c r="F69" i="7"/>
  <c r="F70" i="7"/>
  <c r="E70" i="7"/>
  <c r="F71" i="7"/>
  <c r="F72" i="7"/>
  <c r="F73" i="7"/>
  <c r="F74" i="7"/>
  <c r="E74" i="7"/>
  <c r="F68" i="7"/>
  <c r="E68" i="7"/>
  <c r="F64" i="7"/>
  <c r="F66" i="7"/>
  <c r="F38" i="7"/>
  <c r="F39" i="7"/>
  <c r="F37" i="7"/>
  <c r="D94" i="7"/>
  <c r="D133" i="7"/>
  <c r="D141" i="7"/>
  <c r="D8" i="7"/>
  <c r="E8" i="7"/>
  <c r="F8" i="7"/>
  <c r="D9" i="7"/>
  <c r="F9" i="7"/>
  <c r="E9" i="7"/>
  <c r="D10" i="7"/>
  <c r="D11" i="7"/>
  <c r="D18" i="7"/>
  <c r="D20" i="7"/>
  <c r="F10" i="7"/>
  <c r="D13" i="7"/>
  <c r="E13" i="7"/>
  <c r="F13" i="7"/>
  <c r="D14" i="7"/>
  <c r="F14" i="7"/>
  <c r="D15" i="7"/>
  <c r="F15" i="7"/>
  <c r="D24" i="7"/>
  <c r="D25" i="7"/>
  <c r="D26" i="7"/>
  <c r="D27" i="7"/>
  <c r="D28" i="7"/>
  <c r="D29" i="7"/>
  <c r="D30" i="7"/>
  <c r="D31" i="7"/>
  <c r="D32" i="7"/>
  <c r="D33" i="7"/>
  <c r="D34" i="7"/>
  <c r="D37" i="7"/>
  <c r="E37" i="7"/>
  <c r="D38" i="7"/>
  <c r="D39" i="7"/>
  <c r="E39" i="7"/>
  <c r="E40" i="7"/>
  <c r="D43" i="7"/>
  <c r="D44" i="7"/>
  <c r="D46" i="7"/>
  <c r="E45" i="7"/>
  <c r="E48" i="7"/>
  <c r="D49" i="7"/>
  <c r="E49" i="7"/>
  <c r="F49" i="7"/>
  <c r="D60" i="7"/>
  <c r="D62" i="7"/>
  <c r="E61" i="7"/>
  <c r="D64" i="7"/>
  <c r="D66" i="7"/>
  <c r="D98" i="7"/>
  <c r="D101" i="7"/>
  <c r="E65" i="7"/>
  <c r="D68" i="7"/>
  <c r="D69" i="7"/>
  <c r="E69" i="7"/>
  <c r="D70" i="7"/>
  <c r="D71" i="7"/>
  <c r="D72" i="7"/>
  <c r="E72" i="7"/>
  <c r="D73" i="7"/>
  <c r="D74" i="7"/>
  <c r="D75" i="7"/>
  <c r="E75" i="7"/>
  <c r="D76" i="7"/>
  <c r="E76" i="7"/>
  <c r="D77" i="7"/>
  <c r="D78" i="7"/>
  <c r="D79" i="7"/>
  <c r="E79" i="7"/>
  <c r="E80" i="7"/>
  <c r="D83" i="7"/>
  <c r="D84" i="7"/>
  <c r="I84" i="7"/>
  <c r="D85" i="7"/>
  <c r="D86" i="7"/>
  <c r="D87" i="7"/>
  <c r="I87" i="7"/>
  <c r="D88" i="7"/>
  <c r="D89" i="7"/>
  <c r="D90" i="7"/>
  <c r="I90" i="7"/>
  <c r="D91" i="7"/>
  <c r="D92" i="7"/>
  <c r="D95" i="7"/>
  <c r="E96" i="7"/>
  <c r="D111" i="7"/>
  <c r="E114" i="7"/>
  <c r="E115" i="7"/>
  <c r="E116" i="7"/>
  <c r="E117" i="7"/>
  <c r="D118" i="7"/>
  <c r="D138" i="7"/>
  <c r="F118" i="7"/>
  <c r="F138" i="7"/>
  <c r="E138" i="7"/>
  <c r="D123" i="7"/>
  <c r="E123" i="7"/>
  <c r="F123" i="7"/>
  <c r="D128" i="7"/>
  <c r="D140" i="7"/>
  <c r="E128" i="7"/>
  <c r="F128" i="7"/>
  <c r="F140" i="7"/>
  <c r="E140" i="7"/>
  <c r="D137" i="7"/>
  <c r="D139" i="7"/>
  <c r="F139" i="7"/>
  <c r="E139" i="7"/>
  <c r="F26" i="7"/>
  <c r="E26" i="7"/>
  <c r="F28" i="7"/>
  <c r="E28" i="7"/>
  <c r="F30" i="7"/>
  <c r="E30" i="7"/>
  <c r="F32" i="7"/>
  <c r="E32" i="7"/>
  <c r="E78" i="7"/>
  <c r="F84" i="7"/>
  <c r="E84" i="7"/>
  <c r="F85" i="7"/>
  <c r="E85" i="7"/>
  <c r="F87" i="7"/>
  <c r="E87" i="7"/>
  <c r="F89" i="7"/>
  <c r="F60" i="7"/>
  <c r="F62" i="7"/>
  <c r="F90" i="7"/>
  <c r="E90" i="7"/>
  <c r="B9" i="13"/>
  <c r="B11" i="13"/>
  <c r="F95" i="7"/>
  <c r="E95" i="7"/>
  <c r="F88" i="7"/>
  <c r="E88" i="7"/>
  <c r="F86" i="7"/>
  <c r="E86" i="7"/>
  <c r="F31" i="7"/>
  <c r="E31" i="7"/>
  <c r="F29" i="7"/>
  <c r="E29" i="7"/>
  <c r="F27" i="7"/>
  <c r="E27" i="7"/>
  <c r="F25" i="7"/>
  <c r="E25" i="7"/>
  <c r="F110" i="7"/>
  <c r="E89" i="7"/>
  <c r="E38" i="7"/>
  <c r="F33" i="7"/>
  <c r="E33" i="7"/>
  <c r="E10" i="7"/>
  <c r="E118" i="7"/>
  <c r="F11" i="7"/>
  <c r="F18" i="7"/>
  <c r="F34" i="7"/>
  <c r="E34" i="7"/>
  <c r="F24" i="7"/>
  <c r="D8" i="13"/>
  <c r="F43" i="7"/>
  <c r="E43" i="7"/>
  <c r="F91" i="7"/>
  <c r="E91" i="7"/>
  <c r="F44" i="7"/>
  <c r="E44" i="7"/>
  <c r="F83" i="7"/>
  <c r="E83" i="7"/>
  <c r="E97" i="7"/>
  <c r="B29" i="13"/>
  <c r="D21" i="13"/>
  <c r="D41" i="7"/>
  <c r="F92" i="7"/>
  <c r="E92" i="7"/>
  <c r="D16" i="7"/>
  <c r="D19" i="7"/>
  <c r="D81" i="7"/>
  <c r="B26" i="13"/>
  <c r="B27" i="13"/>
  <c r="E15" i="7"/>
  <c r="D12" i="13"/>
  <c r="D22" i="13"/>
  <c r="D10" i="13"/>
  <c r="F137" i="7"/>
  <c r="E137" i="7"/>
  <c r="E110" i="7"/>
  <c r="E111" i="7"/>
  <c r="F111" i="7"/>
  <c r="B22" i="13"/>
  <c r="B23" i="13"/>
  <c r="B15" i="13"/>
  <c r="B16" i="13"/>
  <c r="F131" i="7"/>
  <c r="F41" i="7"/>
  <c r="F94" i="7"/>
  <c r="E94" i="7"/>
  <c r="D97" i="7"/>
  <c r="E24" i="7"/>
  <c r="D26" i="13"/>
  <c r="D27" i="13"/>
  <c r="B18" i="13"/>
  <c r="B19" i="13"/>
  <c r="D35" i="7"/>
  <c r="E14" i="7"/>
  <c r="E16" i="7"/>
  <c r="F16" i="7"/>
  <c r="F19" i="7"/>
  <c r="E19" i="7"/>
  <c r="E11" i="7"/>
  <c r="E64" i="7"/>
  <c r="E66" i="7"/>
  <c r="E73" i="7"/>
  <c r="E71" i="7"/>
  <c r="E131" i="7"/>
  <c r="F93" i="7"/>
  <c r="D20" i="13"/>
  <c r="D23" i="13"/>
  <c r="E93" i="7"/>
  <c r="D14" i="13"/>
  <c r="D15" i="13"/>
  <c r="D18" i="13"/>
  <c r="D28" i="13"/>
  <c r="D30" i="13"/>
  <c r="F132" i="7"/>
  <c r="E132" i="7"/>
  <c r="E133" i="7"/>
  <c r="F133" i="7"/>
  <c r="F141" i="7"/>
  <c r="E141" i="7"/>
  <c r="F81" i="7"/>
  <c r="F46" i="7"/>
  <c r="F97" i="7"/>
  <c r="F35" i="7"/>
  <c r="F50" i="7"/>
  <c r="F100" i="7"/>
  <c r="E60" i="7"/>
  <c r="E62" i="7"/>
  <c r="D29" i="13"/>
  <c r="E98" i="7"/>
  <c r="E35" i="7"/>
  <c r="D135" i="7"/>
  <c r="D50" i="7"/>
  <c r="D100" i="7"/>
  <c r="D102" i="7"/>
  <c r="D136" i="7"/>
  <c r="E46" i="7"/>
  <c r="E18" i="7"/>
  <c r="E20" i="7"/>
  <c r="B20" i="13"/>
  <c r="B28" i="13"/>
  <c r="B30" i="13"/>
  <c r="F98" i="7"/>
  <c r="F101" i="7"/>
  <c r="E101" i="7"/>
  <c r="I95" i="7"/>
  <c r="E41" i="7"/>
  <c r="E81" i="7"/>
  <c r="F20" i="7"/>
  <c r="F135" i="7"/>
  <c r="D142" i="7"/>
  <c r="E100" i="7"/>
  <c r="E102" i="7"/>
  <c r="D103" i="7"/>
  <c r="E50" i="7"/>
  <c r="F102" i="7"/>
  <c r="F136" i="7"/>
  <c r="E136" i="7"/>
  <c r="E135" i="7"/>
  <c r="F142" i="7"/>
  <c r="E142" i="7"/>
  <c r="F103" i="7"/>
  <c r="E103" i="7"/>
</calcChain>
</file>

<file path=xl/sharedStrings.xml><?xml version="1.0" encoding="utf-8"?>
<sst xmlns="http://schemas.openxmlformats.org/spreadsheetml/2006/main" count="445" uniqueCount="251">
  <si>
    <t>(1)</t>
  </si>
  <si>
    <t>(2)</t>
  </si>
  <si>
    <t>Contributo a carico del bilancio dello Stato per il funzionamento della Commissione</t>
  </si>
  <si>
    <t>Contributo a carico degli enti interessati ex art. 59 co. 39, L. 449/97</t>
  </si>
  <si>
    <t>Totale categoria 1^</t>
  </si>
  <si>
    <t>TOTALE TITOLO I</t>
  </si>
  <si>
    <t>Contribuzione dai fondi pensione</t>
  </si>
  <si>
    <t>Fondi pensione</t>
  </si>
  <si>
    <t>Totale categoria 2^</t>
  </si>
  <si>
    <t>TOTALE TITOLO II</t>
  </si>
  <si>
    <t>(3)</t>
  </si>
  <si>
    <t>Categoria 3^-Entrate diverse</t>
  </si>
  <si>
    <t>Interessi attivi</t>
  </si>
  <si>
    <t>Recuperi, rimborsi e proventi diversi</t>
  </si>
  <si>
    <t>Entrate eventuali</t>
  </si>
  <si>
    <t>Totale categoria 3^</t>
  </si>
  <si>
    <t>TOTALE TITOLO III</t>
  </si>
  <si>
    <t>Categoria 4^-Alienazione di beni patrimoniali</t>
  </si>
  <si>
    <t>Alienazione beni patrimoniali</t>
  </si>
  <si>
    <t>TOTALE TITOLO IV</t>
  </si>
  <si>
    <t>Recupero anticipazioni al cassiere</t>
  </si>
  <si>
    <t>Totale categoria 5^</t>
  </si>
  <si>
    <t>TITOLO I</t>
  </si>
  <si>
    <t>TITOLO II</t>
  </si>
  <si>
    <t>TITOLO III</t>
  </si>
  <si>
    <t>TITOLO IV</t>
  </si>
  <si>
    <t>TITOLO V</t>
  </si>
  <si>
    <t>TOTALE ENTRATE</t>
  </si>
  <si>
    <t>Indennità di carica ed oneri accessori</t>
  </si>
  <si>
    <t>Oneri previdenziali e assistenziali a carico della Commissione</t>
  </si>
  <si>
    <t>Indennità e rimborsi spese di missione e per spostamenti per motivi di servizio</t>
  </si>
  <si>
    <t>Totale Categoria 1^</t>
  </si>
  <si>
    <t>Stipendi, retribuzioni, altre indennità e oneri accessori</t>
  </si>
  <si>
    <t>Compensi per lavoro straordinario</t>
  </si>
  <si>
    <t>Provvidenze varie a favore del personale</t>
  </si>
  <si>
    <t>Spese per formazione e aggiornamento professionale del personale</t>
  </si>
  <si>
    <t>Spese per selezione del personale</t>
  </si>
  <si>
    <t>Oneri per accertamenti sanitari</t>
  </si>
  <si>
    <t>Totale Categoria 2^</t>
  </si>
  <si>
    <t>Compensi e rimborsi per collaborazioni, consulenze e prestazioni di servizi da parte di terzi</t>
  </si>
  <si>
    <t>Fitto locali ed oneri accessori (Acqua, riscaldamento, portierato, ecc.)</t>
  </si>
  <si>
    <t>Energia elettrica</t>
  </si>
  <si>
    <t>Pulizia locali</t>
  </si>
  <si>
    <t>Vigilanza locali</t>
  </si>
  <si>
    <t>Manutenzione e riparazioni ordinarie degli immobili</t>
  </si>
  <si>
    <t>Manutenzione e riparazioni ordinarie di attrezzature, macchine e impianti</t>
  </si>
  <si>
    <t>Manutenzione e riparazione di mobili e arredi</t>
  </si>
  <si>
    <t>Traslochi, facchinaggio e spese varie di esercizio per mezzi di trasporto</t>
  </si>
  <si>
    <t>Spese di ufficio, cancelleria e stampati</t>
  </si>
  <si>
    <t>Spese postali</t>
  </si>
  <si>
    <t>Spese telefoniche</t>
  </si>
  <si>
    <t>Spese minute ed urgenti</t>
  </si>
  <si>
    <t>Spese per pubblicazioni di Istituto e pubblicità istituzionale</t>
  </si>
  <si>
    <t>Spese legali, giudiziarie e notarili</t>
  </si>
  <si>
    <t>Spese di rappresentanza</t>
  </si>
  <si>
    <t>Spese per organizzazione di convegni, seminari, ed altre manifestazioni d'interesse istituzionale e per riunioni di gruppi di lavoro</t>
  </si>
  <si>
    <t>Quote di partecipazione ad organismi nazionali ed internazionali ed eventuali contributi da corrispondere</t>
  </si>
  <si>
    <t>Noleggio macchine, automezzi, attrezzature ed arredi</t>
  </si>
  <si>
    <t>Acquisto materiale tecnico accessorio relativo al sistema informatico</t>
  </si>
  <si>
    <t>Noleggio, manutenzione e assistenza prodotti software</t>
  </si>
  <si>
    <t>Acquisizione di dati elaborati da terzi e di servizi di immissione dati</t>
  </si>
  <si>
    <t>Spese per studi, ricerche ed analisi di settore</t>
  </si>
  <si>
    <t>Imposte e tasse</t>
  </si>
  <si>
    <t>Oneri finanziari</t>
  </si>
  <si>
    <t>Totale Categoria 3^</t>
  </si>
  <si>
    <t>Fondo di riserva per spese impreviste e maggiori spese</t>
  </si>
  <si>
    <t>Restituzioni e rimborsi diversi</t>
  </si>
  <si>
    <t>Oneri vari</t>
  </si>
  <si>
    <t>Titolo II-Spese in conto capitale</t>
  </si>
  <si>
    <t>Categoria 5^-Beni immobili</t>
  </si>
  <si>
    <t>Acquisto beni immobili</t>
  </si>
  <si>
    <t>Manutenzione straordinaria di beni immobili</t>
  </si>
  <si>
    <t>Totale Categoria 4^</t>
  </si>
  <si>
    <t>Categoria 6^-Immobilizzazioni tecniche</t>
  </si>
  <si>
    <t>Acquisto attrezzature, macchine, impianti ed automezzi</t>
  </si>
  <si>
    <t>Acquisto mobili ed arredi</t>
  </si>
  <si>
    <t>Manutenzione straordinaria mobili e arredi</t>
  </si>
  <si>
    <t>Spese per acquisizione di prodotti software</t>
  </si>
  <si>
    <t>Totale Categoria 5^</t>
  </si>
  <si>
    <t>Totale Categoria 6^</t>
  </si>
  <si>
    <t>Anticipazioni al cassiere</t>
  </si>
  <si>
    <t>Totale Categoria 7^</t>
  </si>
  <si>
    <t>TOTALE SPESE CORRENTI</t>
  </si>
  <si>
    <t>TOTALE ENTRATE CORRENTI</t>
  </si>
  <si>
    <t>TOTALE GENERALE</t>
  </si>
  <si>
    <t>CAPITOLO</t>
  </si>
  <si>
    <t>Riepilogo</t>
  </si>
  <si>
    <t>Titolo I-Costi diretti</t>
  </si>
  <si>
    <t>Categoria 1^Costi del lavoro</t>
  </si>
  <si>
    <t>Indennità di carica per i componenti la Commissione ed oneri accessori</t>
  </si>
  <si>
    <t>Indennità e rimborsi spese di missione e per spostamenti per motivi di servizio dei componenti la Commissione</t>
  </si>
  <si>
    <t>Altri costi diretti</t>
  </si>
  <si>
    <t>Titolo II-Costi indiretti</t>
  </si>
  <si>
    <t>Altri</t>
  </si>
  <si>
    <t>Totale categoria 6^</t>
  </si>
  <si>
    <t>Totale categoria 7^</t>
  </si>
  <si>
    <t>Totale categoria 8^</t>
  </si>
  <si>
    <t>2) COSTI</t>
  </si>
  <si>
    <t>TOTALE COSTI</t>
  </si>
  <si>
    <t>3) ACCANTONAMENTI</t>
  </si>
  <si>
    <t>4) AMMORTAMENTI</t>
  </si>
  <si>
    <t>Ammortamento attrezzature, macchine, impianti e automezzi</t>
  </si>
  <si>
    <t>Ammortamento mobili e arredi</t>
  </si>
  <si>
    <t>Ammortamento prodotti software</t>
  </si>
  <si>
    <t>Ammortamento materiale per la biblioteca</t>
  </si>
  <si>
    <t>AVANZO ECONOMICO</t>
  </si>
  <si>
    <t>Categoria 2^ Consulenze</t>
  </si>
  <si>
    <t>Categoria 3^ Materiale di facile consumo</t>
  </si>
  <si>
    <t>Categoria 4^ Altri costi diretti</t>
  </si>
  <si>
    <t>Categoria 5^ Pubblicazioni e riviste</t>
  </si>
  <si>
    <t>Categoria 6^ Costi relativi al godimento di beni di terzi</t>
  </si>
  <si>
    <t>Categoria 7^ Costi relativi all'acquisizione di servizi</t>
  </si>
  <si>
    <t>Categoria 8^ Altri costi indiretti</t>
  </si>
  <si>
    <t>Acquisto e abbonamento a giornali, riviste, periodici e materiale di informazione e abbonamenti ad agenzie di stampa e siti internet</t>
  </si>
  <si>
    <t>1) ENTRATE</t>
  </si>
  <si>
    <t>Titolo I-entrate provenienti da disposizioni di legge</t>
  </si>
  <si>
    <t>Titolo II-Altre entrate</t>
  </si>
  <si>
    <t>SALDO DI PARTE CORRENTE                                                  (TOTALE ENTRATE - TOTALE COSTI)</t>
  </si>
  <si>
    <t>TOTALE ACCANTONAMENTI</t>
  </si>
  <si>
    <t>TOTALE AMMORTAMENTI</t>
  </si>
  <si>
    <t>Spese per assicurazioni relative a immobili, impianti, attrezzature, mobili e responsabilità civile verso terzi</t>
  </si>
  <si>
    <t>Differenza su residui passivi</t>
  </si>
  <si>
    <t>Differenza su residui attivi</t>
  </si>
  <si>
    <t xml:space="preserve">Commissione di vigilanza sui fondi pensione </t>
  </si>
  <si>
    <t>(PARTE I - ENTRATE)</t>
  </si>
  <si>
    <t xml:space="preserve">                      CAPITOLI</t>
  </si>
  <si>
    <t>Numero</t>
  </si>
  <si>
    <t>Denominazione</t>
  </si>
  <si>
    <t>TOTALE</t>
  </si>
  <si>
    <t>DIFFERENZE</t>
  </si>
  <si>
    <t>RIMASTI DA RISCUOTERE</t>
  </si>
  <si>
    <t xml:space="preserve"> TITOLO I - ENTRATE CORRENTI PER TRASFERIMENTI DA PARTE DELLO STATO</t>
  </si>
  <si>
    <t xml:space="preserve">Categoria 1^ - </t>
  </si>
  <si>
    <t xml:space="preserve"> TITOLO II - ENTRATE CONTRIBUTIVE </t>
  </si>
  <si>
    <t xml:space="preserve"> EX ART.13, co.3, LEGGE 335/1995</t>
  </si>
  <si>
    <t xml:space="preserve">Categoria 2^ - </t>
  </si>
  <si>
    <t>TITOLO III - ALTRE ENTRATE</t>
  </si>
  <si>
    <t xml:space="preserve"> TITOLO IV - ENTRATE IN CONTO CAPITALE</t>
  </si>
  <si>
    <t>TITOLO V - PARTITE DI GIRO</t>
  </si>
  <si>
    <t>Categoria 5^ - Entrate aventi natura di partite di giro</t>
  </si>
  <si>
    <t>TOTALE TITOLO   V</t>
  </si>
  <si>
    <t>Riepilogo dei titoli</t>
  </si>
  <si>
    <t>TOTALE DELLE ENTRATE</t>
  </si>
  <si>
    <t>(PARTE II - SPESE)</t>
  </si>
  <si>
    <t>Contributo a carico degli enti interessati ex art. 59, co.39</t>
  </si>
  <si>
    <t>L.449/97</t>
  </si>
  <si>
    <t>RIMASTI DA PAGARE</t>
  </si>
  <si>
    <t>TITOLO I - SPESE CORRENTI</t>
  </si>
  <si>
    <t>Spese per i Componenti la Commissione</t>
  </si>
  <si>
    <t>Categoria 2^ - Spese per il personale</t>
  </si>
  <si>
    <t>Categoria 3^ - Spese per acquisizione di beni e servizi</t>
  </si>
  <si>
    <t>Categoria 4^ - Altre spese non classificabili</t>
  </si>
  <si>
    <t>TITOLO III - PARTITE DI GIRO</t>
  </si>
  <si>
    <t xml:space="preserve">TITOLO I  </t>
  </si>
  <si>
    <t>TOTALE DELLE SPESE</t>
  </si>
  <si>
    <t xml:space="preserve">PREVENTIVO FINANZIARIO </t>
  </si>
  <si>
    <t>Trasferimenti da parte dello Stato e di altri enti</t>
  </si>
  <si>
    <t xml:space="preserve">PREVENTIVO ECONOMICO </t>
  </si>
  <si>
    <t>Previsioni definitive</t>
  </si>
  <si>
    <t>Variazioni per</t>
  </si>
  <si>
    <t xml:space="preserve">Previsioni </t>
  </si>
  <si>
    <t>TOTALE GESTIONE RESIDUI</t>
  </si>
  <si>
    <t xml:space="preserve"> + TOTALE ENTRATE</t>
  </si>
  <si>
    <t xml:space="preserve"> - TOTALE COSTI</t>
  </si>
  <si>
    <t xml:space="preserve"> - TOTALE ACCANTONAMENTI</t>
  </si>
  <si>
    <t xml:space="preserve"> - TOTALE AMMORTAMENTI</t>
  </si>
  <si>
    <t xml:space="preserve"> +/- TOTALE GESTIONE RESIDUI</t>
  </si>
  <si>
    <t xml:space="preserve">                   CAPITOLI</t>
  </si>
  <si>
    <t>Totale categoria 4^</t>
  </si>
  <si>
    <t>COMMISSIONE DI VIGILANZA SUI FONDI PENSIONE</t>
  </si>
  <si>
    <t>(5)=(2)+(3)+(4)</t>
  </si>
  <si>
    <t>(6)=(1)-(5)</t>
  </si>
  <si>
    <t>5) RISCONTI</t>
  </si>
  <si>
    <t>Risconti attivi</t>
  </si>
  <si>
    <t>Risconti passivi</t>
  </si>
  <si>
    <t>TOTALE RISCONTI</t>
  </si>
  <si>
    <t>6) GESTIONE STRAORDINARIA</t>
  </si>
  <si>
    <t>TOTALE GESTIONE STRAORDINARIA</t>
  </si>
  <si>
    <t>7) GESTIONE RESIDUI</t>
  </si>
  <si>
    <t xml:space="preserve"> +/- TOTALE RISCONTI</t>
  </si>
  <si>
    <t xml:space="preserve"> +/- TOTALE GESTIONE STRAORDINARIA</t>
  </si>
  <si>
    <t>QUADRO RIASSUNTIVO</t>
  </si>
  <si>
    <t xml:space="preserve">                        SPESE</t>
  </si>
  <si>
    <t>TITOLO I - ENTRATE CORRENTI PER TRASFERIMENTI</t>
  </si>
  <si>
    <t>TITOLO I -SPESE CORRENTI</t>
  </si>
  <si>
    <t xml:space="preserve">                 DA PARTE DELLO STATO E DI ALTRI ENTI</t>
  </si>
  <si>
    <t>Cat. 1^ - Spese per i Componenti la Commissione</t>
  </si>
  <si>
    <t>Cat. 1^ - Trasferimenti da parte dello Stato e di altri enti</t>
  </si>
  <si>
    <t>Cat.2^ - Spese per il Personale</t>
  </si>
  <si>
    <t>Cat.3^ - Spese per acquisizione di beni e servizi</t>
  </si>
  <si>
    <t>TITOLO II - ENTRATE CONTRIBUTIVE EX ART.13,</t>
  </si>
  <si>
    <t xml:space="preserve">                  CO.3, LEGGE 335/1995</t>
  </si>
  <si>
    <t>Cat.4^ - Altre spese non classificabili</t>
  </si>
  <si>
    <t>Cat.2^ - Contribuzione dai fondi pensione</t>
  </si>
  <si>
    <t>TOTALE  TITOLO II</t>
  </si>
  <si>
    <t>Cat.3^ - Entrate diverse</t>
  </si>
  <si>
    <t>TITOLO IV - ENTRATE IN CONTO CAPITALE</t>
  </si>
  <si>
    <t>TITOLO II - SPESE IN CONTO CAPITALE</t>
  </si>
  <si>
    <t>Cat. 4^ - Alienazione di beni patrimoniali</t>
  </si>
  <si>
    <t>Cat. 5^ - Beni immobili</t>
  </si>
  <si>
    <t>Cat. 6^ - Immobilizzazioni tecniche</t>
  </si>
  <si>
    <t>Cat. 5^ - Entrate aventi natura di partite di giro</t>
  </si>
  <si>
    <t>TOTALE TITOLO V</t>
  </si>
  <si>
    <r>
      <t xml:space="preserve">                      </t>
    </r>
    <r>
      <rPr>
        <b/>
        <sz val="12"/>
        <rFont val="Arial"/>
        <family val="2"/>
      </rPr>
      <t xml:space="preserve">      ENTRATE</t>
    </r>
  </si>
  <si>
    <t>GESTIONE DEI RESIDUI ATTIVI DELL'ESERCIZIO PRECEDENTE</t>
  </si>
  <si>
    <t>GESTIONE DEI  RESIDUI PASSIVI DELL'ESERCIZIO PRECEDENTE</t>
  </si>
  <si>
    <t>Categoria 7^-Pagamento trattamenti di fine rapporto</t>
  </si>
  <si>
    <t>Pagamento trattamenti di fine rapporto</t>
  </si>
  <si>
    <t>Totale Categoria 8^</t>
  </si>
  <si>
    <t>Cat. 7^- Pagamento trattamenti di fine rapporto</t>
  </si>
  <si>
    <t>Cat. 8^ - Spese aventi natura di partite di giro</t>
  </si>
  <si>
    <t>Utilizzo dell'avanzo di amministrazione presunto</t>
  </si>
  <si>
    <t>Accantonamento per indennità di fine rapporto (a)</t>
  </si>
  <si>
    <t>Proventi straordinari</t>
  </si>
  <si>
    <t>Oneri straordinari</t>
  </si>
  <si>
    <r>
      <t>Categoria 8^</t>
    </r>
    <r>
      <rPr>
        <i/>
        <sz val="8"/>
        <rFont val="Arial"/>
        <family val="2"/>
      </rPr>
      <t xml:space="preserve"> - Spese aventi natura di partite di giro</t>
    </r>
  </si>
  <si>
    <t>Avanzo di amministrazione presunto</t>
  </si>
  <si>
    <t xml:space="preserve">Compensi e rimborsi per collaborazioni, consulenze </t>
  </si>
  <si>
    <t>Compensi per prestazioni di servizi da parte di terzi</t>
  </si>
  <si>
    <t>Avanzo di amministrazione disponibile non utilizzato</t>
  </si>
  <si>
    <t>AVANZO DI AMMINISTRAZIONE DISPONIBILE NON UTILIZZATO</t>
  </si>
  <si>
    <t>TOTALE A PAREGGIO</t>
  </si>
  <si>
    <t>TOTALE GENERALE*</t>
  </si>
  <si>
    <t>* comprensivo dell'avanzo di amministrazione presunto</t>
  </si>
  <si>
    <t>(4)</t>
  </si>
  <si>
    <t>Fondo ex art. 22 comma 5 del D.L.  n. 90/2014</t>
  </si>
  <si>
    <t>Fondo ex art. 22, comma 5 D.L. n. 90/2014</t>
  </si>
  <si>
    <t>BILANCIO DI PREVISIONE DELL'ESERCIZIO 2016</t>
  </si>
  <si>
    <t>Previsioni definitive per l'esercizio 2015</t>
  </si>
  <si>
    <t>CONSISTENZA ALL'1-1-15</t>
  </si>
  <si>
    <t>RISCOSSI AL 31.10.15</t>
  </si>
  <si>
    <t>RISCOSSIONI PRESUNTE DAL 01.11.15 AL 31.12.15</t>
  </si>
  <si>
    <t>Variazioni rispetto all'esercizio 2015</t>
  </si>
  <si>
    <t>Previsioni per l'esercizio 2016</t>
  </si>
  <si>
    <t>PAGATI AL 31.10.15</t>
  </si>
  <si>
    <t>PAGAMENTI PRESUNTI DAL 01.11.15 AL 31.12.15</t>
  </si>
  <si>
    <t>Variazioni rispetto all'esercizio  2015</t>
  </si>
  <si>
    <t>anno 2015</t>
  </si>
  <si>
    <t>esercizio 2016</t>
  </si>
  <si>
    <t>Manutenzione straordinaria attrezzature macchine, impianti ed automezzi</t>
  </si>
  <si>
    <t>Acquisto e rilegatura di libri, riviste professionali ed altre pubblicazioni per la biblioteca</t>
  </si>
  <si>
    <t>Versamento ritenute previdenziali ed erariali sugli emolumenti ai componenti la Commissione</t>
  </si>
  <si>
    <t>Versamento ritenute previdenziali assistenziali, erariali e varie sugli emolumenti al personale</t>
  </si>
  <si>
    <t>Versamento ritenute erariali e varie sui compensi per prestazioni diverse da parte di terzi</t>
  </si>
  <si>
    <t>Pagamenti per stipendi, indennità, oneri accessori, straordinari e contributi relativi a personale comandato presso altre Amministrazioni</t>
  </si>
  <si>
    <t>Entrate per ritenute previdenziali ed erariali sugli emolumenti ai Componenti la Commissione</t>
  </si>
  <si>
    <t>Entrate per ritenute previdenziali, assistenziali, erariali e varie sugli emolumenti al personale</t>
  </si>
  <si>
    <t>Entrate per ritenute erariali e varie sui compensi per prestazioni diverse da parte di terzi</t>
  </si>
  <si>
    <t>Rimborso da altre amministrazioni per stipendi, indennità, oneri accessori, straordinari e contributi relativi a personale comandato</t>
  </si>
  <si>
    <t>Contributo dello Stato per il funzionamento della Commissione (cap.3682 dello  stato di previsione del Ministero del Lavoro e della previdenza sociale)</t>
  </si>
  <si>
    <t>BILANCIO DI PREVISIONE PER L'ESERCIZIO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</si>
</sst>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9" formatCode="_-* #,##0_-;\-* #,##0_-;_-* &quot;-&quot;_-;_-@_-"/>
    <numFmt numFmtId="171" formatCode="_-* #,##0.00_-;\-* #,##0.00_-;_-* &quot;-&quot;??_-;_-@_-"/>
    <numFmt numFmtId="178" formatCode="_-* #,##0.00_-;\-* #,##0.00_-;_-* &quot;-&quot;_-;_-@_-"/>
    <numFmt numFmtId="179" formatCode="_-* #,##0.0000_-;\-* #,##0.0000_-;_-* &quot;-&quot;_-;_-@_-"/>
    <numFmt numFmtId="180" formatCode="_-* #,##0.000000_-;\-* #,##0.000000_-;_-* &quot;-&quot;_-;_-@_-"/>
    <numFmt numFmtId="181" formatCode="0_ ;\-0\ "/>
    <numFmt numFmtId="182" formatCode="_-* #,##0.00000_-;\-* #,##0.00000_-;_-* &quot;-&quot;??_-;_-@_-"/>
    <numFmt numFmtId="183" formatCode="_-* #,##0.0000_-;\-* #,##0.0000_-;_-* &quot;-&quot;????_-;_-@_-"/>
    <numFmt numFmtId="184" formatCode="#,##0.00_ ;\-#,##0.00\ 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0"/>
      <name val="Arial"/>
    </font>
    <font>
      <sz val="10"/>
      <color indexed="10"/>
      <name val="Arial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0" fillId="0" borderId="1" xfId="0" applyBorder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0" fontId="2" fillId="0" borderId="1" xfId="0" applyFont="1" applyBorder="1"/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0" fillId="0" borderId="3" xfId="0" applyBorder="1"/>
    <xf numFmtId="0" fontId="0" fillId="0" borderId="0" xfId="0" applyBorder="1"/>
    <xf numFmtId="0" fontId="0" fillId="0" borderId="1" xfId="0" applyBorder="1" applyAlignment="1">
      <alignment vertical="center" wrapText="1"/>
    </xf>
    <xf numFmtId="0" fontId="0" fillId="0" borderId="4" xfId="0" applyBorder="1"/>
    <xf numFmtId="0" fontId="2" fillId="0" borderId="4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0" fillId="0" borderId="4" xfId="0" applyNumberFormat="1" applyBorder="1"/>
    <xf numFmtId="3" fontId="0" fillId="0" borderId="1" xfId="0" applyNumberFormat="1" applyBorder="1"/>
    <xf numFmtId="3" fontId="0" fillId="0" borderId="2" xfId="0" applyNumberFormat="1" applyBorder="1"/>
    <xf numFmtId="0" fontId="0" fillId="0" borderId="1" xfId="0" applyBorder="1" applyAlignment="1">
      <alignment vertical="center"/>
    </xf>
    <xf numFmtId="0" fontId="2" fillId="0" borderId="2" xfId="0" applyFont="1" applyBorder="1"/>
    <xf numFmtId="0" fontId="5" fillId="0" borderId="0" xfId="0" applyFont="1" applyBorder="1"/>
    <xf numFmtId="0" fontId="0" fillId="0" borderId="4" xfId="0" applyBorder="1" applyAlignment="1">
      <alignment vertical="center"/>
    </xf>
    <xf numFmtId="169" fontId="2" fillId="0" borderId="0" xfId="1" applyFont="1" applyAlignment="1">
      <alignment horizontal="centerContinuous"/>
    </xf>
    <xf numFmtId="169" fontId="4" fillId="0" borderId="0" xfId="1" applyFont="1" applyAlignment="1">
      <alignment horizontal="centerContinuous"/>
    </xf>
    <xf numFmtId="169" fontId="2" fillId="0" borderId="0" xfId="1" applyFont="1" applyAlignment="1">
      <alignment horizontal="centerContinuous" vertical="center"/>
    </xf>
    <xf numFmtId="169" fontId="4" fillId="0" borderId="0" xfId="1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169" fontId="4" fillId="0" borderId="4" xfId="1" applyFont="1" applyBorder="1"/>
    <xf numFmtId="169" fontId="4" fillId="0" borderId="7" xfId="1" applyFont="1" applyBorder="1"/>
    <xf numFmtId="0" fontId="2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/>
    </xf>
    <xf numFmtId="169" fontId="2" fillId="0" borderId="1" xfId="1" applyFont="1" applyBorder="1" applyAlignment="1">
      <alignment horizontal="center" vertical="center" wrapText="1"/>
    </xf>
    <xf numFmtId="169" fontId="2" fillId="0" borderId="1" xfId="1" applyFont="1" applyBorder="1" applyAlignment="1">
      <alignment horizontal="center" vertical="center"/>
    </xf>
    <xf numFmtId="169" fontId="2" fillId="0" borderId="1" xfId="1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/>
    </xf>
    <xf numFmtId="169" fontId="1" fillId="0" borderId="2" xfId="1" applyFont="1" applyBorder="1" applyAlignment="1">
      <alignment horizontal="center" vertical="center"/>
    </xf>
    <xf numFmtId="169" fontId="1" fillId="0" borderId="10" xfId="1" applyBorder="1" applyAlignment="1">
      <alignment horizontal="center" vertical="center"/>
    </xf>
    <xf numFmtId="0" fontId="13" fillId="0" borderId="1" xfId="0" applyFont="1" applyBorder="1"/>
    <xf numFmtId="0" fontId="11" fillId="0" borderId="3" xfId="0" applyFont="1" applyBorder="1"/>
    <xf numFmtId="169" fontId="1" fillId="0" borderId="11" xfId="1" applyFont="1" applyBorder="1" applyAlignment="1">
      <alignment horizontal="center" vertical="center"/>
    </xf>
    <xf numFmtId="169" fontId="1" fillId="0" borderId="10" xfId="1" applyFont="1" applyBorder="1" applyAlignment="1">
      <alignment horizontal="center" vertical="center"/>
    </xf>
    <xf numFmtId="0" fontId="13" fillId="0" borderId="3" xfId="0" applyFont="1" applyBorder="1"/>
    <xf numFmtId="0" fontId="10" fillId="0" borderId="3" xfId="0" applyFont="1" applyBorder="1"/>
    <xf numFmtId="0" fontId="1" fillId="0" borderId="10" xfId="0" applyFont="1" applyBorder="1"/>
    <xf numFmtId="0" fontId="8" fillId="0" borderId="5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/>
    <xf numFmtId="169" fontId="4" fillId="0" borderId="4" xfId="1" applyFont="1" applyBorder="1" applyAlignment="1">
      <alignment horizontal="centerContinuous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14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/>
    </xf>
    <xf numFmtId="3" fontId="0" fillId="0" borderId="0" xfId="0" applyNumberFormat="1" applyBorder="1"/>
    <xf numFmtId="0" fontId="0" fillId="0" borderId="4" xfId="0" applyBorder="1" applyAlignment="1">
      <alignment horizontal="center"/>
    </xf>
    <xf numFmtId="3" fontId="0" fillId="0" borderId="13" xfId="0" applyNumberFormat="1" applyBorder="1"/>
    <xf numFmtId="0" fontId="0" fillId="0" borderId="15" xfId="0" applyBorder="1"/>
    <xf numFmtId="0" fontId="5" fillId="0" borderId="15" xfId="0" applyFont="1" applyBorder="1"/>
    <xf numFmtId="0" fontId="0" fillId="0" borderId="16" xfId="0" applyBorder="1"/>
    <xf numFmtId="0" fontId="5" fillId="0" borderId="6" xfId="0" applyFont="1" applyBorder="1"/>
    <xf numFmtId="0" fontId="5" fillId="0" borderId="13" xfId="0" applyFont="1" applyBorder="1"/>
    <xf numFmtId="0" fontId="0" fillId="0" borderId="17" xfId="0" applyBorder="1"/>
    <xf numFmtId="0" fontId="2" fillId="0" borderId="5" xfId="0" applyFont="1" applyBorder="1" applyAlignment="1">
      <alignment vertical="center" wrapText="1"/>
    </xf>
    <xf numFmtId="0" fontId="0" fillId="0" borderId="6" xfId="0" applyBorder="1"/>
    <xf numFmtId="169" fontId="1" fillId="0" borderId="10" xfId="1" quotePrefix="1" applyFont="1" applyBorder="1" applyAlignment="1">
      <alignment horizontal="center" vertical="center"/>
    </xf>
    <xf numFmtId="0" fontId="5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0" fillId="0" borderId="18" xfId="0" applyBorder="1"/>
    <xf numFmtId="0" fontId="8" fillId="0" borderId="19" xfId="0" applyFont="1" applyBorder="1"/>
    <xf numFmtId="0" fontId="6" fillId="0" borderId="18" xfId="0" applyFont="1" applyBorder="1"/>
    <xf numFmtId="0" fontId="0" fillId="0" borderId="19" xfId="0" applyBorder="1"/>
    <xf numFmtId="0" fontId="11" fillId="0" borderId="1" xfId="0" applyFont="1" applyBorder="1"/>
    <xf numFmtId="0" fontId="10" fillId="0" borderId="1" xfId="0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16" fillId="0" borderId="4" xfId="0" quotePrefix="1" applyFont="1" applyBorder="1" applyAlignment="1">
      <alignment horizontal="right"/>
    </xf>
    <xf numFmtId="0" fontId="16" fillId="0" borderId="1" xfId="0" quotePrefix="1" applyFont="1" applyBorder="1" applyAlignment="1">
      <alignment horizontal="right"/>
    </xf>
    <xf numFmtId="0" fontId="16" fillId="0" borderId="2" xfId="0" quotePrefix="1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169" fontId="0" fillId="0" borderId="0" xfId="0" applyNumberFormat="1" applyBorder="1"/>
    <xf numFmtId="179" fontId="0" fillId="0" borderId="0" xfId="1" applyNumberFormat="1" applyFont="1" applyBorder="1" applyAlignment="1">
      <alignment horizontal="center"/>
    </xf>
    <xf numFmtId="178" fontId="0" fillId="0" borderId="1" xfId="0" applyNumberFormat="1" applyBorder="1"/>
    <xf numFmtId="178" fontId="1" fillId="0" borderId="4" xfId="0" applyNumberFormat="1" applyFont="1" applyBorder="1" applyAlignment="1">
      <alignment horizontal="center"/>
    </xf>
    <xf numFmtId="178" fontId="1" fillId="0" borderId="1" xfId="0" applyNumberFormat="1" applyFont="1" applyBorder="1" applyAlignment="1">
      <alignment horizontal="center"/>
    </xf>
    <xf numFmtId="178" fontId="13" fillId="0" borderId="9" xfId="0" applyNumberFormat="1" applyFont="1" applyBorder="1" applyAlignment="1">
      <alignment horizontal="left" vertical="center"/>
    </xf>
    <xf numFmtId="178" fontId="1" fillId="0" borderId="9" xfId="1" applyNumberFormat="1" applyBorder="1"/>
    <xf numFmtId="178" fontId="10" fillId="0" borderId="3" xfId="0" applyNumberFormat="1" applyFont="1" applyBorder="1" applyAlignment="1">
      <alignment wrapText="1"/>
    </xf>
    <xf numFmtId="178" fontId="0" fillId="0" borderId="1" xfId="1" applyNumberFormat="1" applyFont="1" applyBorder="1" applyAlignment="1">
      <alignment horizontal="center"/>
    </xf>
    <xf numFmtId="178" fontId="0" fillId="0" borderId="3" xfId="1" applyNumberFormat="1" applyFont="1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8" fontId="11" fillId="0" borderId="3" xfId="0" applyNumberFormat="1" applyFont="1" applyBorder="1"/>
    <xf numFmtId="178" fontId="9" fillId="0" borderId="3" xfId="0" applyNumberFormat="1" applyFont="1" applyBorder="1" applyAlignment="1">
      <alignment wrapText="1"/>
    </xf>
    <xf numFmtId="178" fontId="9" fillId="0" borderId="3" xfId="0" applyNumberFormat="1" applyFont="1" applyBorder="1"/>
    <xf numFmtId="178" fontId="9" fillId="0" borderId="0" xfId="0" applyNumberFormat="1" applyFont="1" applyBorder="1"/>
    <xf numFmtId="178" fontId="9" fillId="0" borderId="3" xfId="0" applyNumberFormat="1" applyFont="1" applyBorder="1" applyAlignment="1">
      <alignment horizontal="right"/>
    </xf>
    <xf numFmtId="178" fontId="2" fillId="0" borderId="3" xfId="0" applyNumberFormat="1" applyFont="1" applyBorder="1" applyAlignment="1">
      <alignment horizontal="right"/>
    </xf>
    <xf numFmtId="178" fontId="10" fillId="0" borderId="3" xfId="0" applyNumberFormat="1" applyFont="1" applyBorder="1"/>
    <xf numFmtId="178" fontId="8" fillId="0" borderId="0" xfId="0" applyNumberFormat="1" applyFont="1" applyBorder="1" applyAlignment="1">
      <alignment horizontal="right"/>
    </xf>
    <xf numFmtId="178" fontId="10" fillId="0" borderId="0" xfId="0" applyNumberFormat="1" applyFont="1" applyBorder="1"/>
    <xf numFmtId="178" fontId="12" fillId="0" borderId="3" xfId="0" applyNumberFormat="1" applyFont="1" applyBorder="1" applyAlignment="1">
      <alignment wrapText="1"/>
    </xf>
    <xf numFmtId="178" fontId="0" fillId="0" borderId="22" xfId="0" applyNumberFormat="1" applyBorder="1"/>
    <xf numFmtId="178" fontId="13" fillId="0" borderId="3" xfId="0" applyNumberFormat="1" applyFont="1" applyBorder="1" applyAlignment="1">
      <alignment wrapText="1"/>
    </xf>
    <xf numFmtId="178" fontId="13" fillId="0" borderId="3" xfId="0" applyNumberFormat="1" applyFont="1" applyBorder="1"/>
    <xf numFmtId="178" fontId="0" fillId="0" borderId="3" xfId="0" applyNumberFormat="1" applyBorder="1" applyAlignment="1">
      <alignment horizontal="center"/>
    </xf>
    <xf numFmtId="178" fontId="9" fillId="0" borderId="0" xfId="0" applyNumberFormat="1" applyFont="1" applyBorder="1" applyAlignment="1">
      <alignment horizontal="right"/>
    </xf>
    <xf numFmtId="178" fontId="0" fillId="0" borderId="12" xfId="0" applyNumberFormat="1" applyBorder="1"/>
    <xf numFmtId="178" fontId="8" fillId="0" borderId="23" xfId="0" applyNumberFormat="1" applyFont="1" applyBorder="1" applyAlignment="1">
      <alignment horizontal="right"/>
    </xf>
    <xf numFmtId="178" fontId="2" fillId="0" borderId="6" xfId="0" applyNumberFormat="1" applyFont="1" applyBorder="1" applyAlignment="1"/>
    <xf numFmtId="178" fontId="4" fillId="0" borderId="14" xfId="0" applyNumberFormat="1" applyFont="1" applyBorder="1" applyAlignment="1">
      <alignment horizontal="centerContinuous" vertical="center"/>
    </xf>
    <xf numFmtId="178" fontId="4" fillId="0" borderId="9" xfId="0" applyNumberFormat="1" applyFont="1" applyBorder="1" applyAlignment="1">
      <alignment horizontal="centerContinuous"/>
    </xf>
    <xf numFmtId="178" fontId="4" fillId="0" borderId="4" xfId="1" applyNumberFormat="1" applyFont="1" applyBorder="1"/>
    <xf numFmtId="178" fontId="4" fillId="0" borderId="4" xfId="1" applyNumberFormat="1" applyFont="1" applyBorder="1" applyAlignment="1">
      <alignment horizontal="centerContinuous"/>
    </xf>
    <xf numFmtId="178" fontId="4" fillId="0" borderId="7" xfId="1" applyNumberFormat="1" applyFont="1" applyBorder="1"/>
    <xf numFmtId="178" fontId="2" fillId="0" borderId="8" xfId="0" applyNumberFormat="1" applyFont="1" applyBorder="1" applyAlignment="1">
      <alignment horizontal="centerContinuous" vertical="center"/>
    </xf>
    <xf numFmtId="178" fontId="4" fillId="0" borderId="9" xfId="0" applyNumberFormat="1" applyFont="1" applyBorder="1" applyAlignment="1">
      <alignment horizontal="centerContinuous" vertical="center"/>
    </xf>
    <xf numFmtId="178" fontId="2" fillId="0" borderId="4" xfId="0" applyNumberFormat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center" vertical="center" wrapText="1"/>
    </xf>
    <xf numFmtId="178" fontId="2" fillId="0" borderId="1" xfId="1" applyNumberFormat="1" applyFont="1" applyBorder="1" applyAlignment="1">
      <alignment horizontal="centerContinuous" vertical="center" wrapText="1"/>
    </xf>
    <xf numFmtId="178" fontId="2" fillId="0" borderId="1" xfId="1" applyNumberFormat="1" applyFont="1" applyBorder="1" applyAlignment="1">
      <alignment horizontal="center" vertical="center"/>
    </xf>
    <xf numFmtId="178" fontId="2" fillId="0" borderId="22" xfId="1" applyNumberFormat="1" applyFont="1" applyBorder="1" applyAlignment="1">
      <alignment horizontal="center" vertical="center"/>
    </xf>
    <xf numFmtId="178" fontId="1" fillId="0" borderId="10" xfId="0" applyNumberFormat="1" applyFont="1" applyBorder="1"/>
    <xf numFmtId="178" fontId="1" fillId="0" borderId="2" xfId="1" applyNumberFormat="1" applyFont="1" applyBorder="1" applyAlignment="1">
      <alignment horizontal="center" vertical="center"/>
    </xf>
    <xf numFmtId="178" fontId="1" fillId="0" borderId="10" xfId="1" quotePrefix="1" applyNumberFormat="1" applyFont="1" applyBorder="1" applyAlignment="1">
      <alignment horizontal="center" vertical="center"/>
    </xf>
    <xf numFmtId="178" fontId="1" fillId="0" borderId="10" xfId="1" applyNumberFormat="1" applyFont="1" applyBorder="1" applyAlignment="1">
      <alignment horizontal="center" vertical="center"/>
    </xf>
    <xf numFmtId="178" fontId="1" fillId="0" borderId="11" xfId="1" applyNumberFormat="1" applyFont="1" applyBorder="1" applyAlignment="1">
      <alignment horizontal="center" vertical="center"/>
    </xf>
    <xf numFmtId="178" fontId="1" fillId="0" borderId="10" xfId="1" applyNumberFormat="1" applyBorder="1" applyAlignment="1">
      <alignment horizontal="center" vertical="center"/>
    </xf>
    <xf numFmtId="178" fontId="0" fillId="0" borderId="4" xfId="0" applyNumberFormat="1" applyBorder="1"/>
    <xf numFmtId="178" fontId="0" fillId="0" borderId="4" xfId="0" applyNumberFormat="1" applyBorder="1" applyAlignment="1">
      <alignment horizontal="center"/>
    </xf>
    <xf numFmtId="178" fontId="0" fillId="0" borderId="24" xfId="0" applyNumberFormat="1" applyBorder="1"/>
    <xf numFmtId="178" fontId="11" fillId="0" borderId="0" xfId="0" applyNumberFormat="1" applyFont="1" applyBorder="1"/>
    <xf numFmtId="178" fontId="13" fillId="0" borderId="3" xfId="0" applyNumberFormat="1" applyFont="1" applyBorder="1" applyAlignment="1"/>
    <xf numFmtId="178" fontId="2" fillId="0" borderId="17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2" fillId="0" borderId="16" xfId="0" applyNumberFormat="1" applyFont="1" applyBorder="1" applyAlignment="1">
      <alignment horizontal="right"/>
    </xf>
    <xf numFmtId="178" fontId="0" fillId="0" borderId="5" xfId="0" applyNumberFormat="1" applyBorder="1" applyAlignment="1">
      <alignment horizontal="center"/>
    </xf>
    <xf numFmtId="178" fontId="2" fillId="0" borderId="5" xfId="0" applyNumberFormat="1" applyFont="1" applyBorder="1" applyAlignment="1">
      <alignment horizontal="right"/>
    </xf>
    <xf numFmtId="178" fontId="15" fillId="0" borderId="3" xfId="0" applyNumberFormat="1" applyFont="1" applyBorder="1"/>
    <xf numFmtId="178" fontId="13" fillId="0" borderId="0" xfId="0" applyNumberFormat="1" applyFont="1" applyBorder="1"/>
    <xf numFmtId="178" fontId="13" fillId="0" borderId="3" xfId="0" applyNumberFormat="1" applyFont="1" applyBorder="1" applyAlignment="1">
      <alignment vertical="center"/>
    </xf>
    <xf numFmtId="178" fontId="13" fillId="0" borderId="10" xfId="0" applyNumberFormat="1" applyFont="1" applyBorder="1"/>
    <xf numFmtId="178" fontId="13" fillId="0" borderId="13" xfId="0" applyNumberFormat="1" applyFont="1" applyBorder="1"/>
    <xf numFmtId="178" fontId="14" fillId="0" borderId="13" xfId="0" applyNumberFormat="1" applyFont="1" applyBorder="1"/>
    <xf numFmtId="178" fontId="0" fillId="0" borderId="13" xfId="0" applyNumberFormat="1" applyBorder="1"/>
    <xf numFmtId="178" fontId="0" fillId="0" borderId="0" xfId="0" applyNumberFormat="1"/>
    <xf numFmtId="178" fontId="0" fillId="0" borderId="13" xfId="0" applyNumberFormat="1" applyBorder="1" applyAlignment="1">
      <alignment horizontal="center"/>
    </xf>
    <xf numFmtId="178" fontId="13" fillId="0" borderId="3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0" fillId="0" borderId="0" xfId="0" applyNumberFormat="1" applyBorder="1"/>
    <xf numFmtId="178" fontId="14" fillId="0" borderId="3" xfId="0" applyNumberFormat="1" applyFont="1" applyBorder="1"/>
    <xf numFmtId="178" fontId="12" fillId="0" borderId="3" xfId="0" applyNumberFormat="1" applyFont="1" applyBorder="1"/>
    <xf numFmtId="178" fontId="17" fillId="0" borderId="3" xfId="0" applyNumberFormat="1" applyFont="1" applyBorder="1"/>
    <xf numFmtId="178" fontId="14" fillId="0" borderId="3" xfId="0" applyNumberFormat="1" applyFont="1" applyBorder="1" applyAlignment="1">
      <alignment horizontal="right"/>
    </xf>
    <xf numFmtId="178" fontId="2" fillId="0" borderId="25" xfId="0" applyNumberFormat="1" applyFont="1" applyBorder="1" applyAlignment="1">
      <alignment horizontal="right"/>
    </xf>
    <xf numFmtId="178" fontId="4" fillId="0" borderId="3" xfId="0" applyNumberFormat="1" applyFont="1" applyBorder="1" applyAlignment="1">
      <alignment horizontal="center"/>
    </xf>
    <xf numFmtId="178" fontId="9" fillId="0" borderId="3" xfId="0" applyNumberFormat="1" applyFont="1" applyBorder="1" applyAlignment="1">
      <alignment horizontal="center"/>
    </xf>
    <xf numFmtId="178" fontId="2" fillId="0" borderId="26" xfId="0" applyNumberFormat="1" applyFont="1" applyBorder="1" applyAlignment="1">
      <alignment horizontal="right"/>
    </xf>
    <xf numFmtId="169" fontId="0" fillId="0" borderId="12" xfId="0" applyNumberFormat="1" applyBorder="1"/>
    <xf numFmtId="181" fontId="9" fillId="0" borderId="1" xfId="0" applyNumberFormat="1" applyFon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181" fontId="13" fillId="0" borderId="1" xfId="0" applyNumberFormat="1" applyFont="1" applyBorder="1" applyAlignment="1">
      <alignment horizontal="center"/>
    </xf>
    <xf numFmtId="181" fontId="0" fillId="0" borderId="1" xfId="0" applyNumberFormat="1" applyBorder="1" applyAlignment="1">
      <alignment vertical="top"/>
    </xf>
    <xf numFmtId="181" fontId="0" fillId="0" borderId="1" xfId="0" applyNumberFormat="1" applyBorder="1"/>
    <xf numFmtId="181" fontId="13" fillId="0" borderId="1" xfId="0" applyNumberFormat="1" applyFont="1" applyBorder="1"/>
    <xf numFmtId="181" fontId="2" fillId="0" borderId="5" xfId="0" applyNumberFormat="1" applyFont="1" applyBorder="1" applyAlignment="1">
      <alignment horizontal="center"/>
    </xf>
    <xf numFmtId="181" fontId="8" fillId="0" borderId="5" xfId="0" applyNumberFormat="1" applyFont="1" applyBorder="1" applyAlignment="1">
      <alignment horizontal="center"/>
    </xf>
    <xf numFmtId="181" fontId="0" fillId="0" borderId="4" xfId="0" applyNumberFormat="1" applyBorder="1"/>
    <xf numFmtId="181" fontId="13" fillId="0" borderId="1" xfId="0" applyNumberFormat="1" applyFont="1" applyBorder="1" applyAlignment="1">
      <alignment vertical="center"/>
    </xf>
    <xf numFmtId="181" fontId="0" fillId="0" borderId="2" xfId="0" applyNumberFormat="1" applyBorder="1" applyAlignment="1">
      <alignment vertical="top"/>
    </xf>
    <xf numFmtId="181" fontId="0" fillId="0" borderId="15" xfId="0" applyNumberFormat="1" applyBorder="1" applyAlignment="1">
      <alignment horizontal="center"/>
    </xf>
    <xf numFmtId="181" fontId="0" fillId="0" borderId="2" xfId="0" applyNumberFormat="1" applyBorder="1" applyAlignment="1">
      <alignment horizontal="center"/>
    </xf>
    <xf numFmtId="181" fontId="0" fillId="0" borderId="2" xfId="0" applyNumberFormat="1" applyBorder="1"/>
    <xf numFmtId="181" fontId="13" fillId="0" borderId="2" xfId="0" applyNumberFormat="1" applyFont="1" applyBorder="1"/>
    <xf numFmtId="181" fontId="0" fillId="0" borderId="20" xfId="0" applyNumberFormat="1" applyBorder="1"/>
    <xf numFmtId="4" fontId="0" fillId="0" borderId="1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0" fillId="0" borderId="21" xfId="0" applyNumberFormat="1" applyBorder="1"/>
    <xf numFmtId="4" fontId="0" fillId="0" borderId="4" xfId="0" applyNumberFormat="1" applyBorder="1"/>
    <xf numFmtId="4" fontId="0" fillId="0" borderId="13" xfId="0" applyNumberFormat="1" applyBorder="1"/>
    <xf numFmtId="4" fontId="0" fillId="0" borderId="7" xfId="0" applyNumberFormat="1" applyBorder="1"/>
    <xf numFmtId="4" fontId="16" fillId="0" borderId="6" xfId="0" applyNumberFormat="1" applyFont="1" applyBorder="1"/>
    <xf numFmtId="4" fontId="16" fillId="0" borderId="13" xfId="0" applyNumberFormat="1" applyFont="1" applyBorder="1"/>
    <xf numFmtId="4" fontId="16" fillId="0" borderId="7" xfId="0" applyNumberFormat="1" applyFont="1" applyBorder="1"/>
    <xf numFmtId="4" fontId="16" fillId="0" borderId="15" xfId="0" applyNumberFormat="1" applyFont="1" applyBorder="1"/>
    <xf numFmtId="4" fontId="16" fillId="0" borderId="0" xfId="0" applyNumberFormat="1" applyFont="1" applyBorder="1"/>
    <xf numFmtId="4" fontId="16" fillId="0" borderId="3" xfId="0" applyNumberFormat="1" applyFont="1" applyBorder="1"/>
    <xf numFmtId="4" fontId="16" fillId="0" borderId="16" xfId="0" applyNumberFormat="1" applyFont="1" applyBorder="1"/>
    <xf numFmtId="4" fontId="16" fillId="0" borderId="17" xfId="0" applyNumberFormat="1" applyFont="1" applyBorder="1"/>
    <xf numFmtId="4" fontId="16" fillId="0" borderId="10" xfId="0" applyNumberFormat="1" applyFont="1" applyBorder="1"/>
    <xf numFmtId="4" fontId="5" fillId="0" borderId="17" xfId="0" applyNumberFormat="1" applyFont="1" applyBorder="1"/>
    <xf numFmtId="4" fontId="5" fillId="0" borderId="10" xfId="0" applyNumberFormat="1" applyFont="1" applyBorder="1"/>
    <xf numFmtId="178" fontId="4" fillId="0" borderId="3" xfId="0" applyNumberFormat="1" applyFont="1" applyBorder="1"/>
    <xf numFmtId="178" fontId="4" fillId="0" borderId="3" xfId="0" applyNumberFormat="1" applyFont="1" applyBorder="1" applyAlignment="1">
      <alignment horizontal="right"/>
    </xf>
    <xf numFmtId="178" fontId="8" fillId="0" borderId="25" xfId="0" applyNumberFormat="1" applyFont="1" applyBorder="1"/>
    <xf numFmtId="178" fontId="0" fillId="0" borderId="3" xfId="0" applyNumberFormat="1" applyBorder="1"/>
    <xf numFmtId="178" fontId="2" fillId="0" borderId="25" xfId="0" applyNumberFormat="1" applyFont="1" applyBorder="1"/>
    <xf numFmtId="0" fontId="14" fillId="0" borderId="0" xfId="0" applyFont="1" applyAlignment="1">
      <alignment horizontal="right"/>
    </xf>
    <xf numFmtId="178" fontId="2" fillId="0" borderId="0" xfId="0" applyNumberFormat="1" applyFont="1"/>
    <xf numFmtId="171" fontId="0" fillId="0" borderId="0" xfId="0" applyNumberFormat="1"/>
    <xf numFmtId="10" fontId="0" fillId="0" borderId="0" xfId="2" applyNumberFormat="1" applyFont="1" applyFill="1" applyBorder="1" applyAlignment="1">
      <alignment horizontal="center"/>
    </xf>
    <xf numFmtId="182" fontId="0" fillId="0" borderId="0" xfId="0" applyNumberFormat="1"/>
    <xf numFmtId="4" fontId="0" fillId="0" borderId="0" xfId="0" applyNumberFormat="1"/>
    <xf numFmtId="178" fontId="1" fillId="0" borderId="9" xfId="1" applyNumberFormat="1" applyBorder="1" applyProtection="1">
      <protection locked="0"/>
    </xf>
    <xf numFmtId="178" fontId="0" fillId="0" borderId="27" xfId="1" applyNumberFormat="1" applyFont="1" applyBorder="1" applyProtection="1">
      <protection locked="0"/>
    </xf>
    <xf numFmtId="178" fontId="0" fillId="0" borderId="1" xfId="1" applyNumberFormat="1" applyFont="1" applyBorder="1" applyAlignment="1" applyProtection="1">
      <alignment horizontal="center"/>
      <protection locked="0"/>
    </xf>
    <xf numFmtId="178" fontId="0" fillId="0" borderId="22" xfId="1" applyNumberFormat="1" applyFont="1" applyBorder="1" applyProtection="1">
      <protection locked="0"/>
    </xf>
    <xf numFmtId="178" fontId="0" fillId="0" borderId="3" xfId="1" applyNumberFormat="1" applyFont="1" applyBorder="1" applyAlignment="1" applyProtection="1">
      <alignment horizontal="center"/>
      <protection locked="0"/>
    </xf>
    <xf numFmtId="178" fontId="0" fillId="0" borderId="1" xfId="1" applyNumberFormat="1" applyFont="1" applyBorder="1" applyProtection="1">
      <protection locked="0"/>
    </xf>
    <xf numFmtId="178" fontId="0" fillId="0" borderId="1" xfId="1" applyNumberFormat="1" applyFont="1" applyBorder="1" applyAlignment="1" applyProtection="1">
      <alignment wrapText="1"/>
      <protection locked="0"/>
    </xf>
    <xf numFmtId="178" fontId="0" fillId="0" borderId="11" xfId="1" applyNumberFormat="1" applyFont="1" applyBorder="1" applyProtection="1">
      <protection locked="0"/>
    </xf>
    <xf numFmtId="178" fontId="0" fillId="0" borderId="1" xfId="0" applyNumberFormat="1" applyBorder="1" applyProtection="1">
      <protection locked="0"/>
    </xf>
    <xf numFmtId="178" fontId="0" fillId="0" borderId="3" xfId="1" applyNumberFormat="1" applyFont="1" applyBorder="1" applyAlignment="1" applyProtection="1">
      <protection locked="0"/>
    </xf>
    <xf numFmtId="178" fontId="0" fillId="0" borderId="1" xfId="1" applyNumberFormat="1" applyFont="1" applyBorder="1" applyAlignment="1" applyProtection="1">
      <protection locked="0"/>
    </xf>
    <xf numFmtId="178" fontId="0" fillId="0" borderId="3" xfId="0" applyNumberFormat="1" applyBorder="1" applyAlignment="1" applyProtection="1">
      <alignment horizontal="center"/>
      <protection locked="0"/>
    </xf>
    <xf numFmtId="178" fontId="0" fillId="0" borderId="2" xfId="1" applyNumberFormat="1" applyFont="1" applyBorder="1" applyAlignment="1" applyProtection="1">
      <alignment horizontal="center"/>
      <protection locked="0"/>
    </xf>
    <xf numFmtId="178" fontId="0" fillId="0" borderId="2" xfId="1" applyNumberFormat="1" applyFont="1" applyBorder="1" applyProtection="1">
      <protection locked="0"/>
    </xf>
    <xf numFmtId="178" fontId="0" fillId="0" borderId="5" xfId="0" applyNumberFormat="1" applyBorder="1" applyAlignment="1" applyProtection="1">
      <alignment wrapText="1"/>
    </xf>
    <xf numFmtId="178" fontId="0" fillId="0" borderId="9" xfId="1" applyNumberFormat="1" applyFont="1" applyBorder="1" applyAlignment="1" applyProtection="1">
      <alignment horizontal="center"/>
    </xf>
    <xf numFmtId="178" fontId="0" fillId="0" borderId="5" xfId="1" applyNumberFormat="1" applyFont="1" applyBorder="1" applyAlignment="1" applyProtection="1">
      <alignment horizontal="center"/>
    </xf>
    <xf numFmtId="178" fontId="0" fillId="0" borderId="5" xfId="1" applyNumberFormat="1" applyFont="1" applyBorder="1" applyProtection="1"/>
    <xf numFmtId="178" fontId="0" fillId="0" borderId="22" xfId="1" applyNumberFormat="1" applyFont="1" applyBorder="1" applyProtection="1"/>
    <xf numFmtId="178" fontId="0" fillId="0" borderId="27" xfId="1" applyNumberFormat="1" applyFont="1" applyBorder="1" applyProtection="1"/>
    <xf numFmtId="178" fontId="0" fillId="0" borderId="5" xfId="0" applyNumberFormat="1" applyBorder="1" applyProtection="1"/>
    <xf numFmtId="178" fontId="0" fillId="0" borderId="27" xfId="1" applyNumberFormat="1" applyFont="1" applyBorder="1" applyAlignment="1" applyProtection="1">
      <alignment horizontal="center"/>
    </xf>
    <xf numFmtId="178" fontId="0" fillId="0" borderId="5" xfId="1" applyNumberFormat="1" applyFont="1" applyBorder="1" applyAlignment="1" applyProtection="1"/>
    <xf numFmtId="178" fontId="0" fillId="0" borderId="27" xfId="0" applyNumberFormat="1" applyBorder="1" applyProtection="1"/>
    <xf numFmtId="178" fontId="0" fillId="0" borderId="21" xfId="1" applyNumberFormat="1" applyFont="1" applyBorder="1" applyProtection="1"/>
    <xf numFmtId="178" fontId="0" fillId="0" borderId="28" xfId="1" applyNumberFormat="1" applyFont="1" applyBorder="1" applyAlignment="1" applyProtection="1">
      <alignment horizontal="center"/>
    </xf>
    <xf numFmtId="178" fontId="0" fillId="0" borderId="29" xfId="1" applyNumberFormat="1" applyFont="1" applyBorder="1" applyAlignment="1" applyProtection="1">
      <alignment horizontal="center"/>
    </xf>
    <xf numFmtId="178" fontId="0" fillId="0" borderId="21" xfId="1" applyNumberFormat="1" applyFont="1" applyBorder="1" applyAlignment="1" applyProtection="1">
      <alignment horizontal="center"/>
    </xf>
    <xf numFmtId="178" fontId="4" fillId="0" borderId="1" xfId="1" applyNumberFormat="1" applyFont="1" applyBorder="1" applyProtection="1"/>
    <xf numFmtId="178" fontId="0" fillId="0" borderId="1" xfId="1" applyNumberFormat="1" applyFont="1" applyBorder="1" applyProtection="1"/>
    <xf numFmtId="178" fontId="0" fillId="0" borderId="1" xfId="1" applyNumberFormat="1" applyFont="1" applyBorder="1" applyAlignment="1" applyProtection="1">
      <alignment horizontal="center"/>
    </xf>
    <xf numFmtId="178" fontId="2" fillId="0" borderId="1" xfId="1" applyNumberFormat="1" applyFont="1" applyBorder="1" applyProtection="1"/>
    <xf numFmtId="178" fontId="2" fillId="0" borderId="5" xfId="1" applyNumberFormat="1" applyFont="1" applyBorder="1" applyProtection="1"/>
    <xf numFmtId="178" fontId="2" fillId="0" borderId="5" xfId="0" applyNumberFormat="1" applyFont="1" applyBorder="1" applyProtection="1"/>
    <xf numFmtId="178" fontId="2" fillId="0" borderId="27" xfId="1" applyNumberFormat="1" applyFont="1" applyBorder="1" applyProtection="1"/>
    <xf numFmtId="178" fontId="4" fillId="0" borderId="3" xfId="1" applyNumberFormat="1" applyFont="1" applyBorder="1" applyAlignment="1" applyProtection="1">
      <alignment horizontal="center"/>
      <protection locked="0"/>
    </xf>
    <xf numFmtId="178" fontId="4" fillId="0" borderId="10" xfId="1" applyNumberFormat="1" applyFont="1" applyBorder="1" applyAlignment="1" applyProtection="1">
      <alignment horizontal="center"/>
      <protection locked="0"/>
    </xf>
    <xf numFmtId="181" fontId="13" fillId="0" borderId="4" xfId="0" applyNumberFormat="1" applyFont="1" applyBorder="1" applyProtection="1">
      <protection locked="0"/>
    </xf>
    <xf numFmtId="178" fontId="13" fillId="0" borderId="3" xfId="0" applyNumberFormat="1" applyFont="1" applyBorder="1" applyProtection="1">
      <protection locked="0"/>
    </xf>
    <xf numFmtId="178" fontId="0" fillId="0" borderId="4" xfId="1" applyNumberFormat="1" applyFont="1" applyBorder="1" applyAlignment="1" applyProtection="1">
      <protection locked="0"/>
    </xf>
    <xf numFmtId="178" fontId="0" fillId="0" borderId="24" xfId="1" applyNumberFormat="1" applyFont="1" applyBorder="1" applyAlignment="1" applyProtection="1">
      <protection locked="0"/>
    </xf>
    <xf numFmtId="181" fontId="13" fillId="0" borderId="1" xfId="0" applyNumberFormat="1" applyFont="1" applyBorder="1" applyProtection="1">
      <protection locked="0"/>
    </xf>
    <xf numFmtId="178" fontId="0" fillId="0" borderId="22" xfId="1" applyNumberFormat="1" applyFont="1" applyBorder="1" applyAlignment="1" applyProtection="1">
      <protection locked="0"/>
    </xf>
    <xf numFmtId="181" fontId="13" fillId="0" borderId="1" xfId="0" applyNumberFormat="1" applyFont="1" applyBorder="1" applyAlignment="1" applyProtection="1">
      <alignment vertical="center"/>
      <protection locked="0"/>
    </xf>
    <xf numFmtId="178" fontId="13" fillId="0" borderId="3" xfId="0" applyNumberFormat="1" applyFont="1" applyBorder="1" applyAlignment="1" applyProtection="1">
      <alignment vertical="center" wrapText="1"/>
      <protection locked="0"/>
    </xf>
    <xf numFmtId="181" fontId="0" fillId="0" borderId="1" xfId="0" applyNumberFormat="1" applyBorder="1" applyProtection="1">
      <protection locked="0"/>
    </xf>
    <xf numFmtId="178" fontId="9" fillId="0" borderId="3" xfId="0" applyNumberFormat="1" applyFont="1" applyBorder="1" applyAlignment="1" applyProtection="1">
      <alignment horizontal="right"/>
      <protection locked="0"/>
    </xf>
    <xf numFmtId="178" fontId="11" fillId="0" borderId="3" xfId="0" applyNumberFormat="1" applyFont="1" applyBorder="1" applyProtection="1">
      <protection locked="0"/>
    </xf>
    <xf numFmtId="178" fontId="13" fillId="0" borderId="3" xfId="0" applyNumberFormat="1" applyFont="1" applyBorder="1" applyAlignment="1" applyProtection="1">
      <alignment horizontal="right"/>
      <protection locked="0"/>
    </xf>
    <xf numFmtId="178" fontId="2" fillId="0" borderId="3" xfId="0" applyNumberFormat="1" applyFont="1" applyBorder="1" applyAlignment="1" applyProtection="1">
      <alignment horizontal="right"/>
      <protection locked="0"/>
    </xf>
    <xf numFmtId="178" fontId="0" fillId="0" borderId="2" xfId="0" applyNumberFormat="1" applyBorder="1" applyProtection="1">
      <protection locked="0"/>
    </xf>
    <xf numFmtId="178" fontId="2" fillId="0" borderId="2" xfId="0" applyNumberFormat="1" applyFont="1" applyBorder="1" applyAlignment="1" applyProtection="1">
      <alignment horizontal="right"/>
      <protection locked="0"/>
    </xf>
    <xf numFmtId="178" fontId="0" fillId="0" borderId="8" xfId="1" applyNumberFormat="1" applyFont="1" applyBorder="1" applyProtection="1"/>
    <xf numFmtId="178" fontId="0" fillId="0" borderId="9" xfId="1" applyNumberFormat="1" applyFont="1" applyBorder="1" applyAlignment="1" applyProtection="1"/>
    <xf numFmtId="178" fontId="0" fillId="0" borderId="27" xfId="1" applyNumberFormat="1" applyFont="1" applyBorder="1" applyAlignment="1" applyProtection="1"/>
    <xf numFmtId="178" fontId="0" fillId="0" borderId="30" xfId="1" applyNumberFormat="1" applyFont="1" applyBorder="1" applyProtection="1"/>
    <xf numFmtId="178" fontId="0" fillId="0" borderId="19" xfId="1" applyNumberFormat="1" applyFont="1" applyBorder="1" applyAlignment="1" applyProtection="1"/>
    <xf numFmtId="178" fontId="0" fillId="0" borderId="31" xfId="1" applyNumberFormat="1" applyFont="1" applyBorder="1" applyAlignment="1" applyProtection="1"/>
    <xf numFmtId="178" fontId="0" fillId="0" borderId="30" xfId="1" applyNumberFormat="1" applyFont="1" applyBorder="1" applyAlignment="1" applyProtection="1">
      <alignment horizontal="center"/>
    </xf>
    <xf numFmtId="178" fontId="0" fillId="0" borderId="1" xfId="0" applyNumberFormat="1" applyBorder="1" applyProtection="1"/>
    <xf numFmtId="178" fontId="0" fillId="0" borderId="3" xfId="1" applyNumberFormat="1" applyFont="1" applyBorder="1" applyProtection="1"/>
    <xf numFmtId="178" fontId="0" fillId="0" borderId="11" xfId="1" applyNumberFormat="1" applyFont="1" applyBorder="1" applyProtection="1"/>
    <xf numFmtId="178" fontId="0" fillId="0" borderId="14" xfId="1" applyNumberFormat="1" applyFont="1" applyBorder="1" applyProtection="1"/>
    <xf numFmtId="178" fontId="2" fillId="0" borderId="21" xfId="0" applyNumberFormat="1" applyFont="1" applyBorder="1" applyProtection="1"/>
    <xf numFmtId="178" fontId="2" fillId="0" borderId="28" xfId="1" applyNumberFormat="1" applyFont="1" applyBorder="1" applyProtection="1"/>
    <xf numFmtId="178" fontId="2" fillId="0" borderId="21" xfId="1" applyNumberFormat="1" applyFont="1" applyBorder="1" applyProtection="1"/>
    <xf numFmtId="178" fontId="2" fillId="0" borderId="32" xfId="1" applyNumberFormat="1" applyFont="1" applyBorder="1" applyProtection="1"/>
    <xf numFmtId="178" fontId="2" fillId="0" borderId="1" xfId="0" applyNumberFormat="1" applyFont="1" applyBorder="1" applyAlignment="1" applyProtection="1">
      <alignment wrapText="1"/>
    </xf>
    <xf numFmtId="178" fontId="0" fillId="0" borderId="7" xfId="1" applyNumberFormat="1" applyFont="1" applyBorder="1" applyAlignment="1" applyProtection="1">
      <alignment horizontal="center"/>
    </xf>
    <xf numFmtId="178" fontId="0" fillId="0" borderId="4" xfId="1" applyNumberFormat="1" applyFont="1" applyBorder="1" applyProtection="1"/>
    <xf numFmtId="178" fontId="0" fillId="0" borderId="4" xfId="1" applyNumberFormat="1" applyFont="1" applyBorder="1" applyAlignment="1" applyProtection="1">
      <alignment horizontal="center"/>
    </xf>
    <xf numFmtId="178" fontId="0" fillId="0" borderId="3" xfId="1" applyNumberFormat="1" applyFont="1" applyBorder="1" applyAlignment="1" applyProtection="1">
      <alignment horizontal="center"/>
    </xf>
    <xf numFmtId="178" fontId="0" fillId="0" borderId="1" xfId="0" applyNumberFormat="1" applyBorder="1" applyAlignment="1" applyProtection="1">
      <alignment wrapText="1"/>
    </xf>
    <xf numFmtId="178" fontId="0" fillId="0" borderId="1" xfId="0" applyNumberFormat="1" applyBorder="1" applyAlignment="1" applyProtection="1">
      <alignment horizontal="center"/>
    </xf>
    <xf numFmtId="178" fontId="0" fillId="0" borderId="22" xfId="0" applyNumberFormat="1" applyBorder="1" applyProtection="1"/>
    <xf numFmtId="178" fontId="0" fillId="0" borderId="2" xfId="1" applyNumberFormat="1" applyFont="1" applyBorder="1" applyProtection="1"/>
    <xf numFmtId="178" fontId="0" fillId="0" borderId="2" xfId="1" applyNumberFormat="1" applyFont="1" applyBorder="1" applyAlignment="1" applyProtection="1">
      <alignment horizontal="center"/>
    </xf>
    <xf numFmtId="178" fontId="0" fillId="0" borderId="4" xfId="0" applyNumberFormat="1" applyBorder="1" applyAlignment="1" applyProtection="1">
      <alignment horizontal="center"/>
    </xf>
    <xf numFmtId="178" fontId="0" fillId="0" borderId="3" xfId="0" applyNumberFormat="1" applyBorder="1" applyAlignment="1" applyProtection="1">
      <alignment horizontal="center"/>
    </xf>
    <xf numFmtId="178" fontId="0" fillId="0" borderId="4" xfId="0" applyNumberFormat="1" applyBorder="1" applyProtection="1"/>
    <xf numFmtId="178" fontId="0" fillId="0" borderId="24" xfId="0" applyNumberFormat="1" applyBorder="1" applyProtection="1"/>
    <xf numFmtId="178" fontId="0" fillId="0" borderId="1" xfId="1" applyNumberFormat="1" applyFont="1" applyBorder="1" applyAlignment="1" applyProtection="1"/>
    <xf numFmtId="178" fontId="0" fillId="0" borderId="22" xfId="1" applyNumberFormat="1" applyFont="1" applyBorder="1" applyAlignment="1" applyProtection="1"/>
    <xf numFmtId="178" fontId="0" fillId="0" borderId="6" xfId="1" applyNumberFormat="1" applyFont="1" applyBorder="1" applyProtection="1"/>
    <xf numFmtId="178" fontId="0" fillId="0" borderId="24" xfId="1" applyNumberFormat="1" applyFont="1" applyBorder="1" applyProtection="1"/>
    <xf numFmtId="178" fontId="0" fillId="0" borderId="3" xfId="1" applyNumberFormat="1" applyFont="1" applyBorder="1" applyAlignment="1" applyProtection="1"/>
    <xf numFmtId="178" fontId="2" fillId="0" borderId="0" xfId="0" applyNumberFormat="1" applyFont="1" applyBorder="1" applyProtection="1"/>
    <xf numFmtId="178" fontId="2" fillId="0" borderId="0" xfId="1" applyNumberFormat="1" applyFont="1" applyBorder="1" applyProtection="1"/>
    <xf numFmtId="178" fontId="2" fillId="0" borderId="0" xfId="1" applyNumberFormat="1" applyFont="1" applyBorder="1" applyAlignment="1" applyProtection="1">
      <alignment horizontal="center"/>
    </xf>
    <xf numFmtId="178" fontId="4" fillId="0" borderId="0" xfId="0" applyNumberFormat="1" applyFont="1" applyBorder="1" applyAlignment="1">
      <alignment horizontal="right"/>
    </xf>
    <xf numFmtId="169" fontId="2" fillId="0" borderId="24" xfId="1" applyFont="1" applyBorder="1" applyAlignment="1">
      <alignment horizontal="center" vertical="center"/>
    </xf>
    <xf numFmtId="178" fontId="4" fillId="0" borderId="22" xfId="1" applyNumberFormat="1" applyFont="1" applyBorder="1" applyProtection="1"/>
    <xf numFmtId="183" fontId="0" fillId="0" borderId="0" xfId="0" applyNumberFormat="1"/>
    <xf numFmtId="178" fontId="0" fillId="0" borderId="27" xfId="0" applyNumberFormat="1" applyBorder="1" applyAlignment="1" applyProtection="1">
      <alignment wrapText="1"/>
    </xf>
    <xf numFmtId="178" fontId="20" fillId="0" borderId="1" xfId="1" applyNumberFormat="1" applyFont="1" applyBorder="1" applyAlignment="1" applyProtection="1">
      <alignment horizontal="center"/>
      <protection locked="0"/>
    </xf>
    <xf numFmtId="178" fontId="19" fillId="0" borderId="3" xfId="1" applyNumberFormat="1" applyFont="1" applyBorder="1" applyAlignment="1" applyProtection="1">
      <alignment horizontal="center"/>
      <protection locked="0"/>
    </xf>
    <xf numFmtId="184" fontId="2" fillId="0" borderId="9" xfId="1" applyNumberFormat="1" applyFont="1" applyBorder="1" applyAlignment="1" applyProtection="1">
      <alignment horizontal="right"/>
    </xf>
    <xf numFmtId="178" fontId="0" fillId="0" borderId="0" xfId="1" applyNumberFormat="1" applyFont="1"/>
    <xf numFmtId="178" fontId="0" fillId="0" borderId="0" xfId="1" applyNumberFormat="1" applyFont="1" applyBorder="1"/>
    <xf numFmtId="171" fontId="0" fillId="0" borderId="0" xfId="0" applyNumberFormat="1" applyBorder="1"/>
    <xf numFmtId="169" fontId="0" fillId="0" borderId="0" xfId="1" applyFont="1"/>
    <xf numFmtId="10" fontId="0" fillId="0" borderId="0" xfId="0" applyNumberFormat="1"/>
    <xf numFmtId="9" fontId="0" fillId="0" borderId="0" xfId="2" applyFont="1"/>
    <xf numFmtId="178" fontId="1" fillId="0" borderId="1" xfId="1" applyNumberFormat="1" applyFont="1" applyBorder="1" applyProtection="1">
      <protection locked="0"/>
    </xf>
    <xf numFmtId="178" fontId="9" fillId="0" borderId="3" xfId="0" applyNumberFormat="1" applyFont="1" applyBorder="1" applyProtection="1">
      <protection locked="0"/>
    </xf>
    <xf numFmtId="184" fontId="0" fillId="0" borderId="1" xfId="1" applyNumberFormat="1" applyFont="1" applyBorder="1" applyAlignment="1" applyProtection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4" fontId="0" fillId="0" borderId="1" xfId="0" applyNumberFormat="1" applyFill="1" applyBorder="1"/>
    <xf numFmtId="178" fontId="1" fillId="0" borderId="1" xfId="1" applyNumberFormat="1" applyFont="1" applyBorder="1" applyAlignment="1" applyProtection="1">
      <alignment horizontal="center"/>
      <protection locked="0"/>
    </xf>
    <xf numFmtId="178" fontId="1" fillId="0" borderId="3" xfId="1" applyNumberFormat="1" applyFont="1" applyBorder="1" applyAlignment="1" applyProtection="1">
      <alignment horizontal="center"/>
      <protection locked="0"/>
    </xf>
    <xf numFmtId="178" fontId="9" fillId="0" borderId="3" xfId="0" applyNumberFormat="1" applyFont="1" applyBorder="1" applyAlignment="1" applyProtection="1">
      <alignment vertical="center"/>
      <protection locked="0"/>
    </xf>
    <xf numFmtId="178" fontId="9" fillId="0" borderId="3" xfId="0" applyNumberFormat="1" applyFont="1" applyBorder="1" applyAlignment="1" applyProtection="1">
      <alignment vertical="center" wrapText="1"/>
      <protection locked="0"/>
    </xf>
    <xf numFmtId="178" fontId="9" fillId="0" borderId="3" xfId="0" applyNumberFormat="1" applyFont="1" applyBorder="1" applyAlignment="1">
      <alignment vertical="center"/>
    </xf>
    <xf numFmtId="178" fontId="9" fillId="0" borderId="3" xfId="0" applyNumberFormat="1" applyFont="1" applyBorder="1" applyAlignment="1">
      <alignment vertical="center" wrapText="1"/>
    </xf>
    <xf numFmtId="181" fontId="13" fillId="0" borderId="1" xfId="0" applyNumberFormat="1" applyFont="1" applyBorder="1" applyAlignment="1">
      <alignment horizontal="right" vertical="center"/>
    </xf>
    <xf numFmtId="181" fontId="9" fillId="0" borderId="1" xfId="0" applyNumberFormat="1" applyFont="1" applyBorder="1" applyAlignment="1">
      <alignment horizontal="right" vertical="center"/>
    </xf>
    <xf numFmtId="178" fontId="9" fillId="0" borderId="0" xfId="0" applyNumberFormat="1" applyFont="1" applyBorder="1" applyAlignment="1">
      <alignment wrapText="1"/>
    </xf>
    <xf numFmtId="181" fontId="9" fillId="0" borderId="1" xfId="0" applyNumberFormat="1" applyFont="1" applyBorder="1" applyAlignment="1">
      <alignment vertical="center"/>
    </xf>
    <xf numFmtId="181" fontId="9" fillId="0" borderId="1" xfId="0" applyNumberFormat="1" applyFont="1" applyBorder="1" applyAlignment="1">
      <alignment horizontal="center" vertical="center"/>
    </xf>
    <xf numFmtId="178" fontId="0" fillId="0" borderId="0" xfId="1" applyNumberFormat="1" applyFont="1" applyBorder="1" applyAlignment="1" applyProtection="1">
      <alignment horizontal="center"/>
      <protection locked="0"/>
    </xf>
    <xf numFmtId="184" fontId="0" fillId="0" borderId="0" xfId="0" applyNumberFormat="1" applyAlignment="1"/>
    <xf numFmtId="184" fontId="0" fillId="0" borderId="1" xfId="1" applyNumberFormat="1" applyFont="1" applyBorder="1" applyAlignment="1" applyProtection="1">
      <alignment horizontal="center"/>
      <protection locked="0"/>
    </xf>
    <xf numFmtId="184" fontId="0" fillId="0" borderId="9" xfId="1" applyNumberFormat="1" applyFont="1" applyBorder="1" applyAlignment="1" applyProtection="1">
      <alignment horizontal="center"/>
    </xf>
    <xf numFmtId="184" fontId="0" fillId="0" borderId="1" xfId="1" applyNumberFormat="1" applyFont="1" applyBorder="1" applyAlignment="1" applyProtection="1">
      <alignment horizontal="center"/>
    </xf>
    <xf numFmtId="4" fontId="0" fillId="0" borderId="1" xfId="1" applyNumberFormat="1" applyFont="1" applyBorder="1" applyAlignment="1" applyProtection="1">
      <alignment horizontal="center"/>
      <protection locked="0"/>
    </xf>
    <xf numFmtId="4" fontId="0" fillId="0" borderId="1" xfId="1" applyNumberFormat="1" applyFont="1" applyBorder="1" applyAlignment="1" applyProtection="1">
      <alignment horizontal="center"/>
    </xf>
    <xf numFmtId="184" fontId="0" fillId="0" borderId="7" xfId="1" applyNumberFormat="1" applyFont="1" applyBorder="1" applyAlignment="1" applyProtection="1">
      <alignment horizontal="center"/>
    </xf>
    <xf numFmtId="184" fontId="0" fillId="0" borderId="3" xfId="1" applyNumberFormat="1" applyFont="1" applyBorder="1" applyProtection="1"/>
    <xf numFmtId="184" fontId="0" fillId="0" borderId="3" xfId="1" applyNumberFormat="1" applyFont="1" applyBorder="1" applyAlignment="1" applyProtection="1">
      <alignment horizontal="center"/>
    </xf>
    <xf numFmtId="4" fontId="0" fillId="0" borderId="1" xfId="1" applyNumberFormat="1" applyFont="1" applyBorder="1" applyAlignment="1">
      <alignment horizontal="center"/>
    </xf>
    <xf numFmtId="4" fontId="0" fillId="0" borderId="9" xfId="1" applyNumberFormat="1" applyFont="1" applyBorder="1" applyAlignment="1" applyProtection="1">
      <alignment horizontal="center"/>
    </xf>
    <xf numFmtId="184" fontId="0" fillId="0" borderId="5" xfId="1" applyNumberFormat="1" applyFont="1" applyBorder="1" applyAlignment="1" applyProtection="1">
      <alignment horizontal="center"/>
    </xf>
    <xf numFmtId="184" fontId="0" fillId="0" borderId="4" xfId="1" applyNumberFormat="1" applyFont="1" applyBorder="1" applyAlignment="1" applyProtection="1">
      <alignment horizontal="center"/>
    </xf>
    <xf numFmtId="184" fontId="0" fillId="0" borderId="2" xfId="1" applyNumberFormat="1" applyFont="1" applyBorder="1" applyAlignment="1" applyProtection="1">
      <alignment horizontal="center"/>
      <protection locked="0"/>
    </xf>
    <xf numFmtId="184" fontId="0" fillId="0" borderId="19" xfId="1" applyNumberFormat="1" applyFont="1" applyBorder="1" applyAlignment="1" applyProtection="1">
      <alignment horizontal="center"/>
    </xf>
    <xf numFmtId="184" fontId="0" fillId="0" borderId="1" xfId="1" applyNumberFormat="1" applyFont="1" applyBorder="1" applyProtection="1"/>
    <xf numFmtId="184" fontId="2" fillId="0" borderId="33" xfId="1" applyNumberFormat="1" applyFont="1" applyBorder="1" applyAlignment="1" applyProtection="1">
      <alignment horizontal="center"/>
    </xf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178" fontId="1" fillId="0" borderId="9" xfId="1" applyNumberFormat="1" applyFont="1" applyBorder="1"/>
    <xf numFmtId="4" fontId="1" fillId="0" borderId="1" xfId="0" applyNumberFormat="1" applyFont="1" applyFill="1" applyBorder="1"/>
    <xf numFmtId="4" fontId="1" fillId="0" borderId="1" xfId="0" applyNumberFormat="1" applyFont="1" applyBorder="1"/>
    <xf numFmtId="171" fontId="0" fillId="0" borderId="1" xfId="1" applyNumberFormat="1" applyFont="1" applyBorder="1" applyAlignment="1">
      <alignment horizontal="center"/>
    </xf>
    <xf numFmtId="182" fontId="0" fillId="0" borderId="3" xfId="1" applyNumberFormat="1" applyFont="1" applyBorder="1" applyAlignment="1" applyProtection="1">
      <alignment horizontal="center"/>
    </xf>
    <xf numFmtId="180" fontId="0" fillId="0" borderId="3" xfId="1" applyNumberFormat="1" applyFont="1" applyBorder="1" applyAlignment="1" applyProtection="1">
      <alignment horizontal="center"/>
    </xf>
    <xf numFmtId="169" fontId="0" fillId="0" borderId="1" xfId="1" applyNumberFormat="1" applyFont="1" applyBorder="1" applyAlignment="1" applyProtection="1">
      <alignment horizontal="center"/>
      <protection locked="0"/>
    </xf>
    <xf numFmtId="178" fontId="2" fillId="0" borderId="8" xfId="1" applyNumberFormat="1" applyFont="1" applyBorder="1" applyAlignment="1">
      <alignment horizontal="center"/>
    </xf>
    <xf numFmtId="178" fontId="2" fillId="0" borderId="14" xfId="1" applyNumberFormat="1" applyFont="1" applyBorder="1" applyAlignment="1">
      <alignment horizontal="center"/>
    </xf>
    <xf numFmtId="178" fontId="2" fillId="0" borderId="34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178" fontId="2" fillId="0" borderId="0" xfId="0" applyNumberFormat="1" applyFont="1" applyAlignment="1">
      <alignment horizontal="center"/>
    </xf>
    <xf numFmtId="169" fontId="2" fillId="0" borderId="8" xfId="1" applyFont="1" applyBorder="1" applyAlignment="1">
      <alignment horizontal="center"/>
    </xf>
    <xf numFmtId="169" fontId="2" fillId="0" borderId="14" xfId="1" applyFont="1" applyBorder="1" applyAlignment="1">
      <alignment horizontal="center"/>
    </xf>
    <xf numFmtId="169" fontId="2" fillId="0" borderId="34" xfId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3">
    <cellStyle name="Migliaia [0]" xfId="1" builtinId="6"/>
    <cellStyle name="Normale" xfId="0" builtinId="0"/>
    <cellStyle name="Percentual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5"/>
  <sheetViews>
    <sheetView tabSelected="1" zoomScale="75" zoomScaleNormal="75" zoomScaleSheetLayoutView="50" workbookViewId="0">
      <selection activeCell="N19" sqref="N19"/>
    </sheetView>
  </sheetViews>
  <sheetFormatPr defaultRowHeight="12.75" x14ac:dyDescent="0.2"/>
  <cols>
    <col min="1" max="2" width="11.140625" bestFit="1" customWidth="1"/>
    <col min="3" max="3" width="48.28515625" customWidth="1"/>
    <col min="4" max="10" width="17.7109375" customWidth="1"/>
    <col min="11" max="11" width="22.28515625" customWidth="1"/>
    <col min="12" max="12" width="24" customWidth="1"/>
    <col min="13" max="13" width="17.85546875" bestFit="1" customWidth="1"/>
    <col min="14" max="14" width="17" bestFit="1" customWidth="1"/>
    <col min="15" max="15" width="19.5703125" customWidth="1"/>
    <col min="16" max="16" width="11.42578125" bestFit="1" customWidth="1"/>
    <col min="17" max="17" width="12.7109375" customWidth="1"/>
    <col min="18" max="18" width="15.42578125" bestFit="1" customWidth="1"/>
    <col min="19" max="19" width="12.85546875" bestFit="1" customWidth="1"/>
  </cols>
  <sheetData>
    <row r="1" spans="1:22" s="62" customFormat="1" ht="16.5" customHeight="1" x14ac:dyDescent="0.25">
      <c r="A1" s="371" t="s">
        <v>123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59"/>
      <c r="N1" s="59"/>
      <c r="O1" s="59"/>
      <c r="P1" s="59"/>
      <c r="Q1" s="59"/>
      <c r="R1" s="59"/>
      <c r="S1" s="59"/>
    </row>
    <row r="2" spans="1:22" s="62" customFormat="1" ht="28.5" customHeight="1" x14ac:dyDescent="0.25">
      <c r="A2" s="372" t="s">
        <v>227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60"/>
      <c r="N2" s="60"/>
      <c r="O2" s="60"/>
      <c r="P2" s="60"/>
      <c r="Q2" s="60"/>
      <c r="R2" s="60"/>
      <c r="S2" s="60"/>
    </row>
    <row r="3" spans="1:22" s="62" customFormat="1" ht="29.25" customHeight="1" x14ac:dyDescent="0.2">
      <c r="A3" s="373" t="s">
        <v>155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1"/>
      <c r="N3" s="31"/>
      <c r="O3" s="31"/>
      <c r="P3" s="31"/>
      <c r="Q3" s="31"/>
      <c r="R3" s="32"/>
      <c r="S3" s="32"/>
      <c r="T3" s="63"/>
      <c r="U3" s="63"/>
      <c r="V3" s="63"/>
    </row>
    <row r="4" spans="1:22" s="36" customFormat="1" ht="37.5" customHeight="1" x14ac:dyDescent="0.2">
      <c r="A4" s="374" t="s">
        <v>124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3"/>
      <c r="N4" s="33"/>
      <c r="O4" s="33"/>
      <c r="P4" s="33"/>
      <c r="Q4" s="33"/>
      <c r="R4" s="34"/>
      <c r="S4" s="34"/>
      <c r="T4" s="35"/>
      <c r="U4" s="35"/>
      <c r="V4" s="35"/>
    </row>
    <row r="5" spans="1:22" ht="16.5" customHeight="1" x14ac:dyDescent="0.2">
      <c r="A5" s="37" t="s">
        <v>167</v>
      </c>
      <c r="B5" s="67"/>
      <c r="C5" s="68"/>
      <c r="D5" s="38"/>
      <c r="E5" s="378" t="s">
        <v>204</v>
      </c>
      <c r="F5" s="379"/>
      <c r="G5" s="379"/>
      <c r="H5" s="379"/>
      <c r="I5" s="379"/>
      <c r="J5" s="380"/>
      <c r="K5" s="64"/>
      <c r="L5" s="39"/>
      <c r="M5" s="7"/>
      <c r="N5" s="7"/>
      <c r="O5" s="7"/>
    </row>
    <row r="6" spans="1:22" ht="51.75" customHeight="1" x14ac:dyDescent="0.2">
      <c r="A6" s="40" t="s">
        <v>126</v>
      </c>
      <c r="B6" s="41"/>
      <c r="C6" s="42" t="s">
        <v>127</v>
      </c>
      <c r="D6" s="43" t="s">
        <v>228</v>
      </c>
      <c r="E6" s="43" t="s">
        <v>229</v>
      </c>
      <c r="F6" s="43" t="s">
        <v>230</v>
      </c>
      <c r="G6" s="45" t="s">
        <v>231</v>
      </c>
      <c r="H6" s="43" t="s">
        <v>130</v>
      </c>
      <c r="I6" s="44" t="s">
        <v>128</v>
      </c>
      <c r="J6" s="311" t="s">
        <v>129</v>
      </c>
      <c r="K6" s="43" t="s">
        <v>232</v>
      </c>
      <c r="L6" s="43" t="s">
        <v>233</v>
      </c>
      <c r="M6" s="7"/>
      <c r="N6" s="7"/>
      <c r="O6" s="7"/>
    </row>
    <row r="7" spans="1:22" ht="17.25" customHeight="1" x14ac:dyDescent="0.2">
      <c r="A7" s="46"/>
      <c r="B7" s="56"/>
      <c r="C7" s="55"/>
      <c r="D7" s="47"/>
      <c r="E7" s="80" t="s">
        <v>0</v>
      </c>
      <c r="F7" s="80" t="s">
        <v>1</v>
      </c>
      <c r="G7" s="80" t="s">
        <v>10</v>
      </c>
      <c r="H7" s="80" t="s">
        <v>224</v>
      </c>
      <c r="I7" s="52" t="s">
        <v>170</v>
      </c>
      <c r="J7" s="51" t="s">
        <v>171</v>
      </c>
      <c r="K7" s="48"/>
      <c r="L7" s="48"/>
    </row>
    <row r="8" spans="1:22" ht="24" customHeight="1" x14ac:dyDescent="0.2">
      <c r="A8" s="100"/>
      <c r="B8" s="101"/>
      <c r="C8" s="102" t="s">
        <v>216</v>
      </c>
      <c r="D8" s="103">
        <v>11847921.609999999</v>
      </c>
      <c r="E8" s="221"/>
      <c r="F8" s="221"/>
      <c r="G8" s="221"/>
      <c r="H8" s="221"/>
      <c r="I8" s="221"/>
      <c r="J8" s="222"/>
      <c r="K8" s="103">
        <v>488534.05000000075</v>
      </c>
      <c r="L8" s="361">
        <v>12336455.66</v>
      </c>
      <c r="M8" s="162"/>
    </row>
    <row r="9" spans="1:22" ht="25.5" customHeight="1" x14ac:dyDescent="0.2">
      <c r="A9" s="101"/>
      <c r="B9" s="101"/>
      <c r="C9" s="104" t="s">
        <v>131</v>
      </c>
      <c r="D9" s="288"/>
      <c r="E9" s="289"/>
      <c r="F9" s="251"/>
      <c r="G9" s="251"/>
      <c r="H9" s="251"/>
      <c r="I9" s="290"/>
      <c r="J9" s="239"/>
      <c r="K9" s="291"/>
      <c r="L9" s="292"/>
    </row>
    <row r="10" spans="1:22" x14ac:dyDescent="0.2">
      <c r="A10" s="107"/>
      <c r="B10" s="107"/>
      <c r="C10" s="108" t="s">
        <v>132</v>
      </c>
      <c r="D10" s="293"/>
      <c r="E10" s="292"/>
      <c r="F10" s="251"/>
      <c r="G10" s="251"/>
      <c r="H10" s="251"/>
      <c r="I10" s="250"/>
      <c r="J10" s="239"/>
      <c r="K10" s="251"/>
      <c r="L10" s="292"/>
    </row>
    <row r="11" spans="1:22" x14ac:dyDescent="0.2">
      <c r="A11" s="107"/>
      <c r="B11" s="107"/>
      <c r="C11" s="108" t="s">
        <v>156</v>
      </c>
      <c r="D11" s="293"/>
      <c r="E11" s="292"/>
      <c r="F11" s="251"/>
      <c r="G11" s="251"/>
      <c r="H11" s="251"/>
      <c r="I11" s="250"/>
      <c r="J11" s="239"/>
      <c r="K11" s="251"/>
      <c r="L11" s="292"/>
      <c r="N11" s="321"/>
      <c r="O11" s="322"/>
    </row>
    <row r="12" spans="1:22" ht="37.5" customHeight="1" x14ac:dyDescent="0.2">
      <c r="A12" s="176">
        <v>10101</v>
      </c>
      <c r="B12" s="340">
        <v>10101</v>
      </c>
      <c r="C12" s="109" t="s">
        <v>249</v>
      </c>
      <c r="D12" s="227">
        <v>0</v>
      </c>
      <c r="E12" s="225">
        <v>264200.21000000002</v>
      </c>
      <c r="F12" s="223">
        <v>0</v>
      </c>
      <c r="G12" s="223">
        <v>0</v>
      </c>
      <c r="H12" s="223">
        <v>264200.21000000002</v>
      </c>
      <c r="I12" s="226">
        <v>264200.21000000002</v>
      </c>
      <c r="J12" s="224">
        <v>0</v>
      </c>
      <c r="K12" s="105">
        <v>0</v>
      </c>
      <c r="L12" s="106">
        <v>0</v>
      </c>
      <c r="O12" s="217"/>
    </row>
    <row r="13" spans="1:22" ht="21.75" customHeight="1" x14ac:dyDescent="0.2">
      <c r="A13" s="178">
        <v>10103</v>
      </c>
      <c r="B13" s="178">
        <v>10103</v>
      </c>
      <c r="C13" s="110" t="s">
        <v>144</v>
      </c>
      <c r="D13" s="227">
        <v>5582284.5</v>
      </c>
      <c r="E13" s="225">
        <v>5582284.5</v>
      </c>
      <c r="F13" s="223">
        <v>2582284.5</v>
      </c>
      <c r="G13" s="223">
        <v>3000000</v>
      </c>
      <c r="H13" s="223">
        <v>0</v>
      </c>
      <c r="I13" s="226">
        <v>5582284.5</v>
      </c>
      <c r="J13" s="224">
        <v>0</v>
      </c>
      <c r="K13" s="105">
        <v>0</v>
      </c>
      <c r="L13" s="106">
        <v>5582284.5</v>
      </c>
    </row>
    <row r="14" spans="1:22" x14ac:dyDescent="0.2">
      <c r="A14" s="177"/>
      <c r="B14" s="177"/>
      <c r="C14" s="110" t="s">
        <v>145</v>
      </c>
      <c r="D14" s="293"/>
      <c r="E14" s="292"/>
      <c r="F14" s="251"/>
      <c r="G14" s="251"/>
      <c r="H14" s="251"/>
      <c r="I14" s="250"/>
      <c r="J14" s="282"/>
      <c r="K14" s="292"/>
      <c r="L14" s="292"/>
    </row>
    <row r="15" spans="1:22" ht="19.5" customHeight="1" x14ac:dyDescent="0.2">
      <c r="A15" s="179"/>
      <c r="B15" s="179"/>
      <c r="C15" s="112" t="s">
        <v>31</v>
      </c>
      <c r="D15" s="235">
        <v>5582284.5</v>
      </c>
      <c r="E15" s="235">
        <v>5846484.71</v>
      </c>
      <c r="F15" s="235">
        <v>2582284.5</v>
      </c>
      <c r="G15" s="235">
        <v>3000000</v>
      </c>
      <c r="H15" s="235">
        <v>264200.21000000002</v>
      </c>
      <c r="I15" s="235">
        <v>5846484.71</v>
      </c>
      <c r="J15" s="314">
        <v>0</v>
      </c>
      <c r="K15" s="236">
        <v>0</v>
      </c>
      <c r="L15" s="236">
        <v>5582284.5</v>
      </c>
    </row>
    <row r="16" spans="1:22" x14ac:dyDescent="0.2">
      <c r="A16" s="179"/>
      <c r="B16" s="179"/>
      <c r="C16" s="113" t="s">
        <v>5</v>
      </c>
      <c r="D16" s="235">
        <v>5582284.5</v>
      </c>
      <c r="E16" s="235">
        <v>5846484.71</v>
      </c>
      <c r="F16" s="235">
        <v>2582284.5</v>
      </c>
      <c r="G16" s="235">
        <v>3000000</v>
      </c>
      <c r="H16" s="235">
        <v>264200.21000000002</v>
      </c>
      <c r="I16" s="235">
        <v>5846484.71</v>
      </c>
      <c r="J16" s="314">
        <v>0</v>
      </c>
      <c r="K16" s="236">
        <v>0</v>
      </c>
      <c r="L16" s="236">
        <v>5582284.5</v>
      </c>
    </row>
    <row r="17" spans="1:15" ht="18.75" customHeight="1" x14ac:dyDescent="0.2">
      <c r="A17" s="177"/>
      <c r="B17" s="177"/>
      <c r="C17" s="114" t="s">
        <v>133</v>
      </c>
      <c r="D17" s="280"/>
      <c r="E17" s="292"/>
      <c r="F17" s="251"/>
      <c r="G17" s="251"/>
      <c r="H17" s="251"/>
      <c r="I17" s="250"/>
      <c r="J17" s="239"/>
      <c r="K17" s="292"/>
      <c r="L17" s="292"/>
    </row>
    <row r="18" spans="1:15" x14ac:dyDescent="0.2">
      <c r="A18" s="177"/>
      <c r="B18" s="177"/>
      <c r="C18" s="114" t="s">
        <v>134</v>
      </c>
      <c r="D18" s="280"/>
      <c r="E18" s="292"/>
      <c r="F18" s="251"/>
      <c r="G18" s="251"/>
      <c r="H18" s="251"/>
      <c r="I18" s="250"/>
      <c r="J18" s="239"/>
      <c r="K18" s="251"/>
      <c r="L18" s="292"/>
    </row>
    <row r="19" spans="1:15" x14ac:dyDescent="0.2">
      <c r="A19" s="177"/>
      <c r="B19" s="177"/>
      <c r="C19" s="108" t="s">
        <v>135</v>
      </c>
      <c r="D19" s="280"/>
      <c r="E19" s="292"/>
      <c r="F19" s="251"/>
      <c r="G19" s="251"/>
      <c r="H19" s="251"/>
      <c r="I19" s="250"/>
      <c r="J19" s="239"/>
      <c r="K19" s="251"/>
      <c r="L19" s="292"/>
    </row>
    <row r="20" spans="1:15" x14ac:dyDescent="0.2">
      <c r="A20" s="177"/>
      <c r="B20" s="177"/>
      <c r="C20" s="108" t="s">
        <v>6</v>
      </c>
      <c r="D20" s="250"/>
      <c r="E20" s="292"/>
      <c r="F20" s="251"/>
      <c r="G20" s="251"/>
      <c r="H20" s="251"/>
      <c r="I20" s="250"/>
      <c r="J20" s="239"/>
      <c r="K20" s="251"/>
      <c r="L20" s="292"/>
    </row>
    <row r="21" spans="1:15" ht="18.75" customHeight="1" x14ac:dyDescent="0.2">
      <c r="A21" s="176">
        <v>20201</v>
      </c>
      <c r="B21" s="176">
        <v>20201</v>
      </c>
      <c r="C21" s="110" t="s">
        <v>7</v>
      </c>
      <c r="D21" s="106">
        <v>6030000</v>
      </c>
      <c r="E21" s="225">
        <v>4219.29</v>
      </c>
      <c r="F21" s="223">
        <v>3811.26</v>
      </c>
      <c r="G21" s="223">
        <v>0</v>
      </c>
      <c r="H21" s="223">
        <v>408.02999999999975</v>
      </c>
      <c r="I21" s="226">
        <v>4219.29</v>
      </c>
      <c r="J21" s="224">
        <v>0</v>
      </c>
      <c r="K21" s="351">
        <v>320000</v>
      </c>
      <c r="L21" s="106">
        <v>6350000</v>
      </c>
      <c r="N21" s="318"/>
      <c r="O21" s="217"/>
    </row>
    <row r="22" spans="1:15" ht="19.5" customHeight="1" x14ac:dyDescent="0.2">
      <c r="A22" s="180"/>
      <c r="B22" s="180"/>
      <c r="C22" s="112" t="s">
        <v>38</v>
      </c>
      <c r="D22" s="241">
        <v>6030000</v>
      </c>
      <c r="E22" s="236">
        <v>4219.29</v>
      </c>
      <c r="F22" s="237">
        <v>3811.26</v>
      </c>
      <c r="G22" s="237">
        <v>0</v>
      </c>
      <c r="H22" s="237">
        <v>408.02999999999975</v>
      </c>
      <c r="I22" s="237">
        <v>4219.29</v>
      </c>
      <c r="J22" s="242">
        <v>0</v>
      </c>
      <c r="K22" s="352">
        <v>320000</v>
      </c>
      <c r="L22" s="237">
        <v>6350000</v>
      </c>
    </row>
    <row r="23" spans="1:15" ht="21" customHeight="1" x14ac:dyDescent="0.2">
      <c r="A23" s="180"/>
      <c r="B23" s="180"/>
      <c r="C23" s="115" t="s">
        <v>9</v>
      </c>
      <c r="D23" s="241">
        <v>6030000</v>
      </c>
      <c r="E23" s="237">
        <v>4219.29</v>
      </c>
      <c r="F23" s="237">
        <v>3811.26</v>
      </c>
      <c r="G23" s="237">
        <v>0</v>
      </c>
      <c r="H23" s="237">
        <v>408.02999999999975</v>
      </c>
      <c r="I23" s="237">
        <v>4219.29</v>
      </c>
      <c r="J23" s="242">
        <v>0</v>
      </c>
      <c r="K23" s="352">
        <v>320000</v>
      </c>
      <c r="L23" s="237">
        <v>6350000</v>
      </c>
    </row>
    <row r="24" spans="1:15" ht="21" customHeight="1" x14ac:dyDescent="0.2">
      <c r="A24" s="180"/>
      <c r="B24" s="180"/>
      <c r="C24" s="116" t="s">
        <v>136</v>
      </c>
      <c r="D24" s="280"/>
      <c r="E24" s="251"/>
      <c r="F24" s="251"/>
      <c r="G24" s="251"/>
      <c r="H24" s="251"/>
      <c r="I24" s="250"/>
      <c r="J24" s="239"/>
      <c r="K24" s="347"/>
      <c r="L24" s="292"/>
    </row>
    <row r="25" spans="1:15" x14ac:dyDescent="0.2">
      <c r="A25" s="180"/>
      <c r="B25" s="180"/>
      <c r="C25" s="117" t="s">
        <v>11</v>
      </c>
      <c r="D25" s="280"/>
      <c r="E25" s="294"/>
      <c r="F25" s="251"/>
      <c r="G25" s="294"/>
      <c r="H25" s="294"/>
      <c r="I25" s="280"/>
      <c r="J25" s="295"/>
      <c r="K25" s="347"/>
      <c r="L25" s="292"/>
    </row>
    <row r="26" spans="1:15" ht="19.5" customHeight="1" x14ac:dyDescent="0.2">
      <c r="A26" s="181">
        <v>30301</v>
      </c>
      <c r="B26" s="181">
        <v>30301</v>
      </c>
      <c r="C26" s="119" t="s">
        <v>12</v>
      </c>
      <c r="D26" s="226">
        <v>18000</v>
      </c>
      <c r="E26" s="230">
        <v>0</v>
      </c>
      <c r="F26" s="231">
        <v>0</v>
      </c>
      <c r="G26" s="223">
        <v>0</v>
      </c>
      <c r="H26" s="223">
        <v>0</v>
      </c>
      <c r="I26" s="226">
        <v>0</v>
      </c>
      <c r="J26" s="224">
        <v>0</v>
      </c>
      <c r="K26" s="351">
        <v>-15000</v>
      </c>
      <c r="L26" s="106">
        <v>3000</v>
      </c>
    </row>
    <row r="27" spans="1:15" x14ac:dyDescent="0.2">
      <c r="A27" s="181">
        <v>30303</v>
      </c>
      <c r="B27" s="181">
        <v>30303</v>
      </c>
      <c r="C27" s="120" t="s">
        <v>13</v>
      </c>
      <c r="D27" s="226">
        <v>0</v>
      </c>
      <c r="E27" s="232">
        <v>4212.6099999999997</v>
      </c>
      <c r="F27" s="223">
        <v>0</v>
      </c>
      <c r="G27" s="223">
        <v>0</v>
      </c>
      <c r="H27" s="223">
        <v>4089.4</v>
      </c>
      <c r="I27" s="226">
        <v>4089.4</v>
      </c>
      <c r="J27" s="224">
        <v>123.20999999999958</v>
      </c>
      <c r="K27" s="364">
        <v>0</v>
      </c>
      <c r="L27" s="106">
        <v>0</v>
      </c>
    </row>
    <row r="28" spans="1:15" x14ac:dyDescent="0.2">
      <c r="A28" s="181">
        <v>30305</v>
      </c>
      <c r="B28" s="181">
        <v>30305</v>
      </c>
      <c r="C28" s="120" t="s">
        <v>14</v>
      </c>
      <c r="D28" s="226">
        <v>0</v>
      </c>
      <c r="E28" s="232">
        <v>0</v>
      </c>
      <c r="F28" s="223">
        <v>0</v>
      </c>
      <c r="G28" s="223">
        <v>0</v>
      </c>
      <c r="H28" s="223">
        <v>0</v>
      </c>
      <c r="I28" s="226">
        <v>0</v>
      </c>
      <c r="J28" s="224">
        <v>0</v>
      </c>
      <c r="K28" s="364">
        <v>0</v>
      </c>
      <c r="L28" s="106">
        <v>0</v>
      </c>
    </row>
    <row r="29" spans="1:15" ht="18.75" customHeight="1" x14ac:dyDescent="0.2">
      <c r="A29" s="180"/>
      <c r="B29" s="180"/>
      <c r="C29" s="122" t="s">
        <v>64</v>
      </c>
      <c r="D29" s="238">
        <v>18000</v>
      </c>
      <c r="E29" s="243">
        <v>4212.6099999999997</v>
      </c>
      <c r="F29" s="243">
        <v>0</v>
      </c>
      <c r="G29" s="243">
        <v>0</v>
      </c>
      <c r="H29" s="237">
        <v>4089.4</v>
      </c>
      <c r="I29" s="237">
        <v>4089.4</v>
      </c>
      <c r="J29" s="242">
        <v>123.20999999999958</v>
      </c>
      <c r="K29" s="344">
        <v>-15000</v>
      </c>
      <c r="L29" s="237">
        <v>3000</v>
      </c>
    </row>
    <row r="30" spans="1:15" ht="19.5" customHeight="1" x14ac:dyDescent="0.2">
      <c r="A30" s="180"/>
      <c r="B30" s="180"/>
      <c r="C30" s="115" t="s">
        <v>16</v>
      </c>
      <c r="D30" s="238">
        <v>18000</v>
      </c>
      <c r="E30" s="237">
        <v>4212.6099999999997</v>
      </c>
      <c r="F30" s="237">
        <v>0</v>
      </c>
      <c r="G30" s="237">
        <v>0</v>
      </c>
      <c r="H30" s="237">
        <v>4089.4</v>
      </c>
      <c r="I30" s="237">
        <v>4089.4</v>
      </c>
      <c r="J30" s="242">
        <v>123.20999999999958</v>
      </c>
      <c r="K30" s="344">
        <v>-15000</v>
      </c>
      <c r="L30" s="237">
        <v>3000</v>
      </c>
    </row>
    <row r="31" spans="1:15" ht="21.75" customHeight="1" x14ac:dyDescent="0.2">
      <c r="A31" s="180"/>
      <c r="B31" s="180"/>
      <c r="C31" s="115" t="s">
        <v>83</v>
      </c>
      <c r="D31" s="238">
        <v>11630284.5</v>
      </c>
      <c r="E31" s="237">
        <v>5854916.6100000003</v>
      </c>
      <c r="F31" s="237">
        <v>2586095.7599999998</v>
      </c>
      <c r="G31" s="237">
        <v>3000000</v>
      </c>
      <c r="H31" s="237">
        <v>268697.64</v>
      </c>
      <c r="I31" s="237">
        <v>5854793.4000000004</v>
      </c>
      <c r="J31" s="242">
        <v>123.20999999999958</v>
      </c>
      <c r="K31" s="344">
        <v>305000</v>
      </c>
      <c r="L31" s="237">
        <v>11935284.5</v>
      </c>
    </row>
    <row r="32" spans="1:15" ht="32.25" customHeight="1" x14ac:dyDescent="0.2">
      <c r="A32" s="180"/>
      <c r="B32" s="180"/>
      <c r="C32" s="111" t="s">
        <v>137</v>
      </c>
      <c r="D32" s="280"/>
      <c r="E32" s="294"/>
      <c r="F32" s="251"/>
      <c r="G32" s="294"/>
      <c r="H32" s="294"/>
      <c r="I32" s="280"/>
      <c r="J32" s="295"/>
      <c r="K32" s="251"/>
      <c r="L32" s="292"/>
    </row>
    <row r="33" spans="1:22" x14ac:dyDescent="0.2">
      <c r="A33" s="180"/>
      <c r="B33" s="180"/>
      <c r="C33" s="117" t="s">
        <v>17</v>
      </c>
      <c r="D33" s="280"/>
      <c r="E33" s="294"/>
      <c r="F33" s="251"/>
      <c r="G33" s="294"/>
      <c r="H33" s="294"/>
      <c r="I33" s="280"/>
      <c r="J33" s="295"/>
      <c r="K33" s="251"/>
      <c r="L33" s="292"/>
    </row>
    <row r="34" spans="1:22" x14ac:dyDescent="0.2">
      <c r="A34" s="181">
        <v>40401</v>
      </c>
      <c r="B34" s="181">
        <v>40401</v>
      </c>
      <c r="C34" s="119" t="s">
        <v>18</v>
      </c>
      <c r="D34" s="226">
        <v>0</v>
      </c>
      <c r="E34" s="233">
        <v>0</v>
      </c>
      <c r="F34" s="223">
        <v>0</v>
      </c>
      <c r="G34" s="223">
        <v>0</v>
      </c>
      <c r="H34" s="223">
        <v>0</v>
      </c>
      <c r="I34" s="226">
        <v>0</v>
      </c>
      <c r="J34" s="224">
        <v>0</v>
      </c>
      <c r="K34" s="105">
        <v>0</v>
      </c>
      <c r="L34" s="106">
        <v>0</v>
      </c>
    </row>
    <row r="35" spans="1:22" ht="19.5" customHeight="1" x14ac:dyDescent="0.2">
      <c r="A35" s="99"/>
      <c r="B35" s="99"/>
      <c r="C35" s="122" t="s">
        <v>72</v>
      </c>
      <c r="D35" s="238">
        <v>0</v>
      </c>
      <c r="E35" s="238">
        <v>0</v>
      </c>
      <c r="F35" s="238">
        <v>0</v>
      </c>
      <c r="G35" s="238">
        <v>0</v>
      </c>
      <c r="H35" s="237">
        <v>0</v>
      </c>
      <c r="I35" s="238">
        <v>0</v>
      </c>
      <c r="J35" s="244">
        <v>0</v>
      </c>
      <c r="K35" s="237">
        <v>0</v>
      </c>
      <c r="L35" s="237">
        <v>0</v>
      </c>
    </row>
    <row r="36" spans="1:22" ht="21.75" customHeight="1" thickBot="1" x14ac:dyDescent="0.25">
      <c r="A36" s="123"/>
      <c r="B36" s="123"/>
      <c r="C36" s="124" t="s">
        <v>19</v>
      </c>
      <c r="D36" s="245">
        <v>0</v>
      </c>
      <c r="E36" s="246">
        <v>0</v>
      </c>
      <c r="F36" s="246">
        <v>0</v>
      </c>
      <c r="G36" s="246">
        <v>0</v>
      </c>
      <c r="H36" s="246">
        <v>0</v>
      </c>
      <c r="I36" s="246">
        <v>0</v>
      </c>
      <c r="J36" s="247">
        <v>0</v>
      </c>
      <c r="K36" s="246">
        <v>0</v>
      </c>
      <c r="L36" s="248">
        <v>0</v>
      </c>
    </row>
    <row r="37" spans="1:22" s="62" customFormat="1" ht="16.5" customHeight="1" x14ac:dyDescent="0.25">
      <c r="A37" s="375" t="s">
        <v>123</v>
      </c>
      <c r="B37" s="375"/>
      <c r="C37" s="375"/>
      <c r="D37" s="375"/>
      <c r="E37" s="375"/>
      <c r="F37" s="375"/>
      <c r="G37" s="375"/>
      <c r="H37" s="375"/>
      <c r="I37" s="375"/>
      <c r="J37" s="375"/>
      <c r="K37" s="375"/>
      <c r="L37" s="375"/>
      <c r="M37" s="59"/>
      <c r="N37" s="59"/>
      <c r="O37" s="351">
        <v>0</v>
      </c>
      <c r="P37" s="59"/>
      <c r="Q37" s="59"/>
      <c r="R37" s="59"/>
      <c r="S37" s="59"/>
    </row>
    <row r="38" spans="1:22" s="62" customFormat="1" ht="28.5" customHeight="1" x14ac:dyDescent="0.25">
      <c r="A38" s="376" t="s">
        <v>227</v>
      </c>
      <c r="B38" s="376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60"/>
      <c r="N38" s="60"/>
      <c r="O38" s="60"/>
      <c r="P38" s="60"/>
      <c r="Q38" s="60"/>
      <c r="R38" s="60"/>
      <c r="S38" s="60"/>
    </row>
    <row r="39" spans="1:22" s="62" customFormat="1" ht="30" customHeight="1" x14ac:dyDescent="0.2">
      <c r="A39" s="377" t="s">
        <v>155</v>
      </c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7"/>
      <c r="M39" s="31"/>
      <c r="N39" s="31"/>
      <c r="O39" s="31"/>
      <c r="P39" s="31"/>
      <c r="Q39" s="31"/>
      <c r="R39" s="32"/>
      <c r="S39" s="32"/>
      <c r="T39" s="63"/>
      <c r="U39" s="63"/>
      <c r="V39" s="63"/>
    </row>
    <row r="40" spans="1:22" s="36" customFormat="1" ht="37.5" customHeight="1" x14ac:dyDescent="0.2">
      <c r="A40" s="381" t="s">
        <v>124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3"/>
      <c r="N40" s="33"/>
      <c r="O40" s="33"/>
      <c r="P40" s="33"/>
      <c r="Q40" s="33"/>
      <c r="R40" s="34"/>
      <c r="S40" s="34"/>
      <c r="T40" s="35"/>
      <c r="U40" s="35"/>
      <c r="V40" s="35"/>
    </row>
    <row r="41" spans="1:22" ht="19.5" customHeight="1" x14ac:dyDescent="0.2">
      <c r="A41" s="125" t="s">
        <v>125</v>
      </c>
      <c r="B41" s="126"/>
      <c r="C41" s="127"/>
      <c r="D41" s="128"/>
      <c r="E41" s="368" t="s">
        <v>204</v>
      </c>
      <c r="F41" s="369"/>
      <c r="G41" s="369"/>
      <c r="H41" s="369"/>
      <c r="I41" s="369"/>
      <c r="J41" s="370"/>
      <c r="K41" s="129"/>
      <c r="L41" s="130"/>
      <c r="M41" s="7"/>
      <c r="N41" s="7"/>
      <c r="O41" s="7"/>
    </row>
    <row r="42" spans="1:22" ht="61.5" customHeight="1" x14ac:dyDescent="0.2">
      <c r="A42" s="131" t="s">
        <v>126</v>
      </c>
      <c r="B42" s="132"/>
      <c r="C42" s="133" t="s">
        <v>127</v>
      </c>
      <c r="D42" s="134" t="s">
        <v>228</v>
      </c>
      <c r="E42" s="134" t="s">
        <v>229</v>
      </c>
      <c r="F42" s="43" t="s">
        <v>230</v>
      </c>
      <c r="G42" s="45" t="s">
        <v>231</v>
      </c>
      <c r="H42" s="134" t="s">
        <v>130</v>
      </c>
      <c r="I42" s="136" t="s">
        <v>128</v>
      </c>
      <c r="J42" s="137" t="s">
        <v>129</v>
      </c>
      <c r="K42" s="43" t="s">
        <v>232</v>
      </c>
      <c r="L42" s="134" t="s">
        <v>233</v>
      </c>
      <c r="M42" s="7"/>
      <c r="N42" s="7"/>
      <c r="O42" s="7"/>
    </row>
    <row r="43" spans="1:22" ht="21" customHeight="1" x14ac:dyDescent="0.2">
      <c r="A43" s="182"/>
      <c r="B43" s="183"/>
      <c r="C43" s="138"/>
      <c r="D43" s="139"/>
      <c r="E43" s="140" t="s">
        <v>0</v>
      </c>
      <c r="F43" s="140" t="s">
        <v>1</v>
      </c>
      <c r="G43" s="140" t="s">
        <v>10</v>
      </c>
      <c r="H43" s="140" t="s">
        <v>224</v>
      </c>
      <c r="I43" s="141" t="s">
        <v>170</v>
      </c>
      <c r="J43" s="142" t="s">
        <v>171</v>
      </c>
      <c r="K43" s="143"/>
      <c r="L43" s="143"/>
    </row>
    <row r="44" spans="1:22" ht="22.5" customHeight="1" x14ac:dyDescent="0.2">
      <c r="A44" s="184"/>
      <c r="B44" s="184"/>
      <c r="C44" s="116" t="s">
        <v>138</v>
      </c>
      <c r="D44" s="99"/>
      <c r="E44" s="145"/>
      <c r="F44" s="107"/>
      <c r="G44" s="107"/>
      <c r="H44" s="107"/>
      <c r="I44" s="144"/>
      <c r="J44" s="146"/>
      <c r="K44" s="105"/>
      <c r="L44" s="106"/>
    </row>
    <row r="45" spans="1:22" x14ac:dyDescent="0.2">
      <c r="A45" s="180"/>
      <c r="B45" s="180"/>
      <c r="C45" s="147" t="s">
        <v>139</v>
      </c>
      <c r="D45" s="99"/>
      <c r="E45" s="107"/>
      <c r="F45" s="107"/>
      <c r="G45" s="107"/>
      <c r="H45" s="107"/>
      <c r="I45" s="99"/>
      <c r="J45" s="118"/>
      <c r="K45" s="105"/>
      <c r="L45" s="106"/>
    </row>
    <row r="46" spans="1:22" ht="16.5" customHeight="1" x14ac:dyDescent="0.2">
      <c r="A46" s="178">
        <v>50501</v>
      </c>
      <c r="B46" s="337">
        <v>50501</v>
      </c>
      <c r="C46" s="111" t="s">
        <v>20</v>
      </c>
      <c r="D46" s="226">
        <v>15000</v>
      </c>
      <c r="E46" s="223"/>
      <c r="F46" s="223">
        <v>0</v>
      </c>
      <c r="G46" s="223">
        <v>0</v>
      </c>
      <c r="H46" s="223">
        <v>0</v>
      </c>
      <c r="I46" s="226">
        <v>0</v>
      </c>
      <c r="J46" s="224">
        <v>0</v>
      </c>
      <c r="K46" s="223">
        <v>0</v>
      </c>
      <c r="L46" s="225">
        <v>15000</v>
      </c>
    </row>
    <row r="47" spans="1:22" ht="22.5" x14ac:dyDescent="0.2">
      <c r="A47" s="178">
        <v>50502</v>
      </c>
      <c r="B47" s="339">
        <v>50502</v>
      </c>
      <c r="C47" s="338" t="s">
        <v>245</v>
      </c>
      <c r="D47" s="226">
        <v>300000</v>
      </c>
      <c r="E47" s="223">
        <v>2468.44</v>
      </c>
      <c r="F47" s="223"/>
      <c r="G47" s="223">
        <v>0</v>
      </c>
      <c r="H47" s="330">
        <v>2303.0700000000002</v>
      </c>
      <c r="I47" s="226">
        <v>2303.0700000000002</v>
      </c>
      <c r="J47" s="224">
        <v>165.36999999999989</v>
      </c>
      <c r="K47" s="223">
        <v>0</v>
      </c>
      <c r="L47" s="225">
        <v>300000</v>
      </c>
    </row>
    <row r="48" spans="1:22" ht="22.5" x14ac:dyDescent="0.2">
      <c r="A48" s="178">
        <v>50503</v>
      </c>
      <c r="B48" s="337">
        <v>50503</v>
      </c>
      <c r="C48" s="338" t="s">
        <v>246</v>
      </c>
      <c r="D48" s="226">
        <v>2100000</v>
      </c>
      <c r="E48" s="223">
        <v>7495.48</v>
      </c>
      <c r="F48" s="223">
        <v>0</v>
      </c>
      <c r="G48" s="223">
        <v>0</v>
      </c>
      <c r="H48" s="330">
        <v>240.77</v>
      </c>
      <c r="I48" s="226">
        <v>240.77</v>
      </c>
      <c r="J48" s="224">
        <v>7254.7099999999991</v>
      </c>
      <c r="K48" s="223">
        <v>0</v>
      </c>
      <c r="L48" s="225">
        <v>2100000</v>
      </c>
    </row>
    <row r="49" spans="1:19" ht="22.5" x14ac:dyDescent="0.2">
      <c r="A49" s="178">
        <v>50504</v>
      </c>
      <c r="B49" s="337">
        <v>50504</v>
      </c>
      <c r="C49" s="338" t="s">
        <v>247</v>
      </c>
      <c r="D49" s="226">
        <v>175000</v>
      </c>
      <c r="E49" s="223">
        <v>16.440000000000001</v>
      </c>
      <c r="F49" s="223"/>
      <c r="G49" s="223">
        <v>0</v>
      </c>
      <c r="H49" s="223">
        <v>16.440000000000001</v>
      </c>
      <c r="I49" s="226">
        <v>16.440000000000001</v>
      </c>
      <c r="J49" s="224">
        <v>0</v>
      </c>
      <c r="K49" s="223">
        <v>0</v>
      </c>
      <c r="L49" s="225">
        <v>175000</v>
      </c>
    </row>
    <row r="50" spans="1:19" ht="22.5" x14ac:dyDescent="0.2">
      <c r="A50" s="177">
        <v>50505</v>
      </c>
      <c r="B50" s="185">
        <v>50505</v>
      </c>
      <c r="C50" s="109" t="s">
        <v>248</v>
      </c>
      <c r="D50" s="226">
        <v>50000</v>
      </c>
      <c r="E50" s="223">
        <v>48021.81</v>
      </c>
      <c r="F50" s="223">
        <v>0</v>
      </c>
      <c r="G50" s="315"/>
      <c r="H50" s="223">
        <v>48021.81</v>
      </c>
      <c r="I50" s="226">
        <v>48021.81</v>
      </c>
      <c r="J50" s="224">
        <v>0</v>
      </c>
      <c r="K50" s="223">
        <v>0</v>
      </c>
      <c r="L50" s="225">
        <v>50000</v>
      </c>
    </row>
    <row r="51" spans="1:19" ht="13.5" customHeight="1" x14ac:dyDescent="0.2">
      <c r="A51" s="177"/>
      <c r="B51" s="185"/>
      <c r="C51" s="119"/>
      <c r="D51" s="296"/>
      <c r="E51" s="297"/>
      <c r="F51" s="297"/>
      <c r="G51" s="297"/>
      <c r="H51" s="297"/>
      <c r="I51" s="296"/>
      <c r="J51" s="282"/>
      <c r="K51" s="297"/>
      <c r="L51" s="292"/>
    </row>
    <row r="52" spans="1:19" ht="16.5" customHeight="1" x14ac:dyDescent="0.2">
      <c r="A52" s="179"/>
      <c r="B52" s="179"/>
      <c r="C52" s="122" t="s">
        <v>78</v>
      </c>
      <c r="D52" s="238">
        <v>2640000</v>
      </c>
      <c r="E52" s="237">
        <v>58002.17</v>
      </c>
      <c r="F52" s="237">
        <v>0</v>
      </c>
      <c r="G52" s="237">
        <v>0</v>
      </c>
      <c r="H52" s="237">
        <v>50582.09</v>
      </c>
      <c r="I52" s="237">
        <v>50582.09</v>
      </c>
      <c r="J52" s="242">
        <v>7420.079999999999</v>
      </c>
      <c r="K52" s="236">
        <v>0</v>
      </c>
      <c r="L52" s="237">
        <v>2640000</v>
      </c>
    </row>
    <row r="53" spans="1:19" ht="19.5" customHeight="1" x14ac:dyDescent="0.2">
      <c r="A53" s="186"/>
      <c r="B53" s="186"/>
      <c r="C53" s="149" t="s">
        <v>140</v>
      </c>
      <c r="D53" s="238">
        <v>2640000</v>
      </c>
      <c r="E53" s="237">
        <v>58002.17</v>
      </c>
      <c r="F53" s="237">
        <v>0</v>
      </c>
      <c r="G53" s="237">
        <v>0</v>
      </c>
      <c r="H53" s="237">
        <v>50582.09</v>
      </c>
      <c r="I53" s="237">
        <v>50582.09</v>
      </c>
      <c r="J53" s="242">
        <v>7420.079999999999</v>
      </c>
      <c r="K53" s="236">
        <v>0</v>
      </c>
      <c r="L53" s="237">
        <v>2640000</v>
      </c>
    </row>
    <row r="54" spans="1:19" ht="19.5" customHeight="1" x14ac:dyDescent="0.2">
      <c r="A54" s="187"/>
      <c r="B54" s="180"/>
      <c r="C54" s="115"/>
      <c r="D54" s="290"/>
      <c r="E54" s="298"/>
      <c r="F54" s="298"/>
      <c r="G54" s="291"/>
      <c r="H54" s="291"/>
      <c r="I54" s="290"/>
      <c r="J54" s="305"/>
      <c r="K54" s="348"/>
      <c r="L54" s="291"/>
    </row>
    <row r="55" spans="1:19" x14ac:dyDescent="0.2">
      <c r="A55" s="187"/>
      <c r="B55" s="180"/>
      <c r="C55" s="150" t="s">
        <v>141</v>
      </c>
      <c r="D55" s="250"/>
      <c r="E55" s="280"/>
      <c r="F55" s="280"/>
      <c r="G55" s="250"/>
      <c r="H55" s="250"/>
      <c r="I55" s="250"/>
      <c r="J55" s="239"/>
      <c r="K55" s="349"/>
      <c r="L55" s="250"/>
    </row>
    <row r="56" spans="1:19" x14ac:dyDescent="0.2">
      <c r="A56" s="187"/>
      <c r="B56" s="180"/>
      <c r="C56" s="151" t="s">
        <v>22</v>
      </c>
      <c r="D56" s="249">
        <v>5582284.5</v>
      </c>
      <c r="E56" s="250">
        <v>5846484.71</v>
      </c>
      <c r="F56" s="250">
        <v>2582284.5</v>
      </c>
      <c r="G56" s="250">
        <v>3000000</v>
      </c>
      <c r="H56" s="250">
        <v>264200.21000000002</v>
      </c>
      <c r="I56" s="250">
        <v>5846484.71</v>
      </c>
      <c r="J56" s="239">
        <v>0</v>
      </c>
      <c r="K56" s="366">
        <v>0</v>
      </c>
      <c r="L56" s="250">
        <v>5582284.5</v>
      </c>
    </row>
    <row r="57" spans="1:19" x14ac:dyDescent="0.2">
      <c r="A57" s="187"/>
      <c r="B57" s="180"/>
      <c r="C57" s="151" t="s">
        <v>23</v>
      </c>
      <c r="D57" s="249">
        <v>6030000</v>
      </c>
      <c r="E57" s="250">
        <v>4219.29</v>
      </c>
      <c r="F57" s="250">
        <v>3811.26</v>
      </c>
      <c r="G57" s="250">
        <v>0</v>
      </c>
      <c r="H57" s="250">
        <v>408.02999999999975</v>
      </c>
      <c r="I57" s="250">
        <v>4219.29</v>
      </c>
      <c r="J57" s="239">
        <v>0</v>
      </c>
      <c r="K57" s="350">
        <v>320000</v>
      </c>
      <c r="L57" s="250">
        <v>6350000</v>
      </c>
    </row>
    <row r="58" spans="1:19" x14ac:dyDescent="0.2">
      <c r="A58" s="187"/>
      <c r="B58" s="180"/>
      <c r="C58" s="151" t="s">
        <v>24</v>
      </c>
      <c r="D58" s="249">
        <v>18000</v>
      </c>
      <c r="E58" s="249">
        <v>4212.6099999999997</v>
      </c>
      <c r="F58" s="249">
        <v>0</v>
      </c>
      <c r="G58" s="249">
        <v>0</v>
      </c>
      <c r="H58" s="249">
        <v>4089.4</v>
      </c>
      <c r="I58" s="249">
        <v>4089.4</v>
      </c>
      <c r="J58" s="312">
        <v>123.20999999999958</v>
      </c>
      <c r="K58" s="350">
        <v>-15000</v>
      </c>
      <c r="L58" s="250">
        <v>3000</v>
      </c>
    </row>
    <row r="59" spans="1:19" x14ac:dyDescent="0.2">
      <c r="A59" s="187"/>
      <c r="B59" s="180"/>
      <c r="C59" s="151" t="s">
        <v>25</v>
      </c>
      <c r="D59" s="252">
        <v>0</v>
      </c>
      <c r="E59" s="250">
        <v>0</v>
      </c>
      <c r="F59" s="250">
        <v>0</v>
      </c>
      <c r="G59" s="250">
        <v>0</v>
      </c>
      <c r="H59" s="250">
        <v>0</v>
      </c>
      <c r="I59" s="250">
        <v>0</v>
      </c>
      <c r="J59" s="239">
        <v>0</v>
      </c>
      <c r="K59" s="365">
        <v>0</v>
      </c>
      <c r="L59" s="250">
        <v>0</v>
      </c>
    </row>
    <row r="60" spans="1:19" x14ac:dyDescent="0.2">
      <c r="A60" s="187"/>
      <c r="B60" s="180"/>
      <c r="C60" s="151" t="s">
        <v>26</v>
      </c>
      <c r="D60" s="249">
        <v>2640000</v>
      </c>
      <c r="E60" s="249">
        <v>58002.17</v>
      </c>
      <c r="F60" s="249">
        <v>0</v>
      </c>
      <c r="G60" s="249">
        <v>0</v>
      </c>
      <c r="H60" s="249">
        <v>50582.09</v>
      </c>
      <c r="I60" s="249">
        <v>50582.09</v>
      </c>
      <c r="J60" s="239">
        <v>7420.0800000000017</v>
      </c>
      <c r="K60" s="365">
        <v>0</v>
      </c>
      <c r="L60" s="250">
        <v>2640000</v>
      </c>
    </row>
    <row r="61" spans="1:19" ht="18" customHeight="1" x14ac:dyDescent="0.2">
      <c r="A61" s="188"/>
      <c r="B61" s="189"/>
      <c r="C61" s="152" t="s">
        <v>142</v>
      </c>
      <c r="D61" s="253">
        <v>14270284.5</v>
      </c>
      <c r="E61" s="238">
        <v>5912918.7800000003</v>
      </c>
      <c r="F61" s="238">
        <v>2586095.7599999998</v>
      </c>
      <c r="G61" s="238">
        <v>3000000</v>
      </c>
      <c r="H61" s="238">
        <v>319279.7300000001</v>
      </c>
      <c r="I61" s="238">
        <v>5905375.4900000002</v>
      </c>
      <c r="J61" s="240">
        <v>7543.2900000000009</v>
      </c>
      <c r="K61" s="236">
        <v>305000</v>
      </c>
      <c r="L61" s="238">
        <v>14575284.5</v>
      </c>
      <c r="N61" s="238"/>
    </row>
    <row r="62" spans="1:19" ht="21" customHeight="1" x14ac:dyDescent="0.2">
      <c r="A62" s="153"/>
      <c r="B62" s="153"/>
      <c r="C62" s="154" t="s">
        <v>222</v>
      </c>
      <c r="D62" s="254">
        <v>26118206.109999999</v>
      </c>
      <c r="E62" s="253">
        <v>5912918.7800000003</v>
      </c>
      <c r="F62" s="253">
        <v>2586095.7599999998</v>
      </c>
      <c r="G62" s="253">
        <v>3000000</v>
      </c>
      <c r="H62" s="253">
        <v>319279.7300000001</v>
      </c>
      <c r="I62" s="253">
        <v>5905375.4900000002</v>
      </c>
      <c r="J62" s="255">
        <v>7543.2900000000009</v>
      </c>
      <c r="K62" s="317">
        <v>793534.05000000075</v>
      </c>
      <c r="L62" s="253">
        <v>26911740.16</v>
      </c>
      <c r="M62" s="97"/>
      <c r="N62" s="319"/>
      <c r="O62" s="10"/>
      <c r="P62" s="10"/>
      <c r="Q62" s="10"/>
      <c r="R62" s="10"/>
      <c r="S62" s="10"/>
    </row>
    <row r="63" spans="1:19" ht="21" customHeight="1" x14ac:dyDescent="0.2">
      <c r="A63" s="151"/>
      <c r="B63" s="151"/>
      <c r="C63" s="310" t="s">
        <v>223</v>
      </c>
      <c r="D63" s="307"/>
      <c r="E63" s="308"/>
      <c r="F63" s="308"/>
      <c r="G63" s="308"/>
      <c r="H63" s="308"/>
      <c r="I63" s="308"/>
      <c r="J63" s="308"/>
      <c r="K63" s="309"/>
      <c r="L63" s="308"/>
      <c r="M63" s="97"/>
      <c r="N63" s="320"/>
      <c r="O63" s="10"/>
      <c r="P63" s="10"/>
      <c r="Q63" s="10"/>
      <c r="R63" s="10"/>
      <c r="S63" s="10"/>
    </row>
    <row r="64" spans="1:19" s="62" customFormat="1" ht="16.5" customHeight="1" x14ac:dyDescent="0.25">
      <c r="A64" s="382" t="s">
        <v>123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59"/>
      <c r="N64" s="59"/>
      <c r="O64" s="59"/>
      <c r="P64" s="59"/>
      <c r="Q64" s="59"/>
      <c r="R64" s="59"/>
      <c r="S64" s="59"/>
    </row>
    <row r="65" spans="1:22" s="62" customFormat="1" ht="28.5" customHeight="1" x14ac:dyDescent="0.25">
      <c r="A65" s="376" t="s">
        <v>227</v>
      </c>
      <c r="B65" s="376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60"/>
      <c r="N65" s="60"/>
      <c r="O65" s="60"/>
      <c r="P65" s="60"/>
      <c r="Q65" s="60"/>
      <c r="R65" s="60"/>
      <c r="S65" s="60"/>
    </row>
    <row r="66" spans="1:22" s="62" customFormat="1" ht="30" customHeight="1" x14ac:dyDescent="0.2">
      <c r="A66" s="377" t="s">
        <v>155</v>
      </c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7"/>
      <c r="M66" s="61"/>
      <c r="N66" s="61"/>
      <c r="O66" s="61"/>
      <c r="P66" s="61"/>
      <c r="Q66" s="61"/>
      <c r="R66" s="61"/>
      <c r="S66" s="61"/>
      <c r="T66" s="63"/>
      <c r="U66" s="63"/>
      <c r="V66" s="63"/>
    </row>
    <row r="67" spans="1:22" s="62" customFormat="1" ht="37.5" customHeight="1" x14ac:dyDescent="0.2">
      <c r="A67" s="381" t="s">
        <v>143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65"/>
      <c r="N67" s="65"/>
      <c r="O67" s="65"/>
      <c r="P67" s="65"/>
      <c r="Q67" s="65"/>
      <c r="R67" s="65"/>
      <c r="S67" s="65"/>
      <c r="T67" s="63"/>
      <c r="U67" s="63"/>
      <c r="V67" s="63"/>
    </row>
    <row r="68" spans="1:22" ht="18" customHeight="1" x14ac:dyDescent="0.2">
      <c r="A68" s="125" t="s">
        <v>125</v>
      </c>
      <c r="B68" s="126"/>
      <c r="C68" s="127"/>
      <c r="D68" s="128"/>
      <c r="E68" s="368" t="s">
        <v>205</v>
      </c>
      <c r="F68" s="369"/>
      <c r="G68" s="369"/>
      <c r="H68" s="369"/>
      <c r="I68" s="369"/>
      <c r="J68" s="370"/>
      <c r="K68" s="129"/>
      <c r="L68" s="130"/>
      <c r="M68" s="7"/>
      <c r="N68" s="7"/>
      <c r="O68" s="7"/>
    </row>
    <row r="69" spans="1:22" ht="59.25" customHeight="1" x14ac:dyDescent="0.2">
      <c r="A69" s="131" t="s">
        <v>126</v>
      </c>
      <c r="B69" s="132"/>
      <c r="C69" s="133" t="s">
        <v>127</v>
      </c>
      <c r="D69" s="134" t="s">
        <v>228</v>
      </c>
      <c r="E69" s="134" t="s">
        <v>229</v>
      </c>
      <c r="F69" s="134" t="s">
        <v>234</v>
      </c>
      <c r="G69" s="135" t="s">
        <v>235</v>
      </c>
      <c r="H69" s="134" t="s">
        <v>146</v>
      </c>
      <c r="I69" s="136" t="s">
        <v>128</v>
      </c>
      <c r="J69" s="137" t="s">
        <v>129</v>
      </c>
      <c r="K69" s="43" t="s">
        <v>236</v>
      </c>
      <c r="L69" s="134" t="s">
        <v>233</v>
      </c>
      <c r="M69" s="7"/>
      <c r="N69" s="7"/>
      <c r="O69" s="7"/>
    </row>
    <row r="70" spans="1:22" ht="18" customHeight="1" x14ac:dyDescent="0.2">
      <c r="A70" s="182"/>
      <c r="B70" s="183"/>
      <c r="C70" s="138"/>
      <c r="D70" s="139"/>
      <c r="E70" s="140" t="s">
        <v>0</v>
      </c>
      <c r="F70" s="140" t="s">
        <v>1</v>
      </c>
      <c r="G70" s="140" t="s">
        <v>10</v>
      </c>
      <c r="H70" s="140" t="s">
        <v>224</v>
      </c>
      <c r="I70" s="141" t="s">
        <v>170</v>
      </c>
      <c r="J70" s="142" t="s">
        <v>171</v>
      </c>
      <c r="K70" s="143"/>
      <c r="L70" s="143"/>
    </row>
    <row r="71" spans="1:22" ht="18" customHeight="1" x14ac:dyDescent="0.2">
      <c r="A71" s="184"/>
      <c r="B71" s="184"/>
      <c r="C71" s="155" t="s">
        <v>147</v>
      </c>
      <c r="D71" s="280"/>
      <c r="E71" s="299"/>
      <c r="F71" s="294"/>
      <c r="G71" s="294"/>
      <c r="H71" s="294"/>
      <c r="I71" s="300"/>
      <c r="J71" s="301"/>
      <c r="K71" s="251"/>
      <c r="L71" s="292"/>
    </row>
    <row r="72" spans="1:22" ht="30" customHeight="1" x14ac:dyDescent="0.2">
      <c r="A72" s="180"/>
      <c r="B72" s="180"/>
      <c r="C72" s="108" t="s">
        <v>132</v>
      </c>
      <c r="D72" s="280"/>
      <c r="E72" s="299"/>
      <c r="F72" s="294"/>
      <c r="G72" s="294"/>
      <c r="H72" s="294"/>
      <c r="I72" s="280"/>
      <c r="J72" s="295"/>
      <c r="K72" s="251"/>
      <c r="L72" s="292"/>
    </row>
    <row r="73" spans="1:22" ht="13.5" customHeight="1" x14ac:dyDescent="0.2">
      <c r="A73" s="180"/>
      <c r="B73" s="180"/>
      <c r="C73" s="108" t="s">
        <v>148</v>
      </c>
      <c r="D73" s="280"/>
      <c r="E73" s="292"/>
      <c r="F73" s="294"/>
      <c r="G73" s="294"/>
      <c r="H73" s="294"/>
      <c r="I73" s="280"/>
      <c r="J73" s="295"/>
      <c r="K73" s="347"/>
      <c r="L73" s="292"/>
    </row>
    <row r="74" spans="1:22" x14ac:dyDescent="0.2">
      <c r="A74" s="181">
        <v>10101</v>
      </c>
      <c r="B74" s="181">
        <v>10101</v>
      </c>
      <c r="C74" s="120" t="s">
        <v>28</v>
      </c>
      <c r="D74" s="226">
        <v>439505</v>
      </c>
      <c r="E74" s="225">
        <v>0</v>
      </c>
      <c r="F74" s="223">
        <v>0</v>
      </c>
      <c r="G74" s="223">
        <v>0</v>
      </c>
      <c r="H74" s="223">
        <v>0</v>
      </c>
      <c r="I74" s="226">
        <v>0</v>
      </c>
      <c r="J74" s="224">
        <v>0</v>
      </c>
      <c r="K74" s="367">
        <v>0</v>
      </c>
      <c r="L74" s="225">
        <v>439505</v>
      </c>
    </row>
    <row r="75" spans="1:22" ht="15" customHeight="1" x14ac:dyDescent="0.2">
      <c r="A75" s="185">
        <v>10103</v>
      </c>
      <c r="B75" s="185">
        <v>10103</v>
      </c>
      <c r="C75" s="335" t="s">
        <v>29</v>
      </c>
      <c r="D75" s="225">
        <v>110000</v>
      </c>
      <c r="E75" s="225">
        <v>4482.38</v>
      </c>
      <c r="F75" s="225">
        <v>4482.38</v>
      </c>
      <c r="G75" s="223">
        <v>0</v>
      </c>
      <c r="H75" s="223">
        <v>0</v>
      </c>
      <c r="I75" s="226">
        <v>4482.38</v>
      </c>
      <c r="J75" s="224">
        <v>0</v>
      </c>
      <c r="K75" s="346">
        <v>6776</v>
      </c>
      <c r="L75" s="225">
        <v>116776</v>
      </c>
      <c r="N75" s="318"/>
    </row>
    <row r="76" spans="1:22" ht="22.5" x14ac:dyDescent="0.2">
      <c r="A76" s="185">
        <v>10105</v>
      </c>
      <c r="B76" s="185">
        <v>10105</v>
      </c>
      <c r="C76" s="335" t="s">
        <v>30</v>
      </c>
      <c r="D76" s="226">
        <v>75000</v>
      </c>
      <c r="E76" s="225">
        <v>5871.07</v>
      </c>
      <c r="F76" s="223">
        <v>812</v>
      </c>
      <c r="G76" s="223">
        <v>0</v>
      </c>
      <c r="H76" s="223">
        <v>4418.62</v>
      </c>
      <c r="I76" s="226">
        <v>5230.62</v>
      </c>
      <c r="J76" s="224">
        <v>640.44999999999982</v>
      </c>
      <c r="K76" s="367">
        <v>0</v>
      </c>
      <c r="L76" s="225">
        <v>75000</v>
      </c>
      <c r="N76" s="318"/>
    </row>
    <row r="77" spans="1:22" ht="21" customHeight="1" x14ac:dyDescent="0.2">
      <c r="A77" s="179"/>
      <c r="B77" s="179"/>
      <c r="C77" s="112" t="s">
        <v>31</v>
      </c>
      <c r="D77" s="238">
        <v>624505</v>
      </c>
      <c r="E77" s="236">
        <v>10353.450000000001</v>
      </c>
      <c r="F77" s="236">
        <v>5294.38</v>
      </c>
      <c r="G77" s="236">
        <v>0</v>
      </c>
      <c r="H77" s="236">
        <v>4418.62</v>
      </c>
      <c r="I77" s="236">
        <v>9713</v>
      </c>
      <c r="J77" s="242">
        <v>640.44999999999982</v>
      </c>
      <c r="K77" s="352">
        <v>6776</v>
      </c>
      <c r="L77" s="237">
        <v>631281</v>
      </c>
      <c r="N77" s="318"/>
    </row>
    <row r="78" spans="1:22" ht="22.5" customHeight="1" x14ac:dyDescent="0.2">
      <c r="A78" s="180"/>
      <c r="B78" s="180"/>
      <c r="C78" s="108" t="s">
        <v>149</v>
      </c>
      <c r="D78" s="250"/>
      <c r="E78" s="291"/>
      <c r="F78" s="294"/>
      <c r="G78" s="294"/>
      <c r="H78" s="294"/>
      <c r="I78" s="280"/>
      <c r="J78" s="295"/>
      <c r="K78" s="326"/>
      <c r="L78" s="292"/>
      <c r="N78" s="318"/>
      <c r="O78" s="318"/>
    </row>
    <row r="79" spans="1:22" x14ac:dyDescent="0.2">
      <c r="A79" s="185">
        <v>10201</v>
      </c>
      <c r="B79" s="185">
        <v>10201</v>
      </c>
      <c r="C79" s="156" t="s">
        <v>32</v>
      </c>
      <c r="D79" s="324">
        <v>5061429</v>
      </c>
      <c r="E79" s="223">
        <v>92381.18</v>
      </c>
      <c r="F79" s="223"/>
      <c r="G79" s="223">
        <v>0</v>
      </c>
      <c r="H79" s="223">
        <v>92381.18</v>
      </c>
      <c r="I79" s="226">
        <v>92381.18</v>
      </c>
      <c r="J79" s="224">
        <v>0</v>
      </c>
      <c r="K79" s="346">
        <v>231539</v>
      </c>
      <c r="L79" s="225">
        <v>5292968</v>
      </c>
      <c r="N79" s="318"/>
      <c r="O79" s="318"/>
    </row>
    <row r="80" spans="1:22" x14ac:dyDescent="0.2">
      <c r="A80" s="185">
        <v>10203</v>
      </c>
      <c r="B80" s="185">
        <v>10203</v>
      </c>
      <c r="C80" s="334" t="s">
        <v>29</v>
      </c>
      <c r="D80" s="225">
        <v>1747000</v>
      </c>
      <c r="E80" s="223">
        <v>246226.1</v>
      </c>
      <c r="F80" s="223">
        <v>216639.05</v>
      </c>
      <c r="G80" s="223">
        <v>0</v>
      </c>
      <c r="H80" s="223">
        <v>29587.050000000017</v>
      </c>
      <c r="I80" s="226">
        <v>246226.1</v>
      </c>
      <c r="J80" s="224">
        <v>0</v>
      </c>
      <c r="K80" s="346">
        <v>105826</v>
      </c>
      <c r="L80" s="225">
        <v>1852826</v>
      </c>
      <c r="N80" s="216"/>
      <c r="O80" s="318"/>
    </row>
    <row r="81" spans="1:19" ht="13.5" customHeight="1" x14ac:dyDescent="0.2">
      <c r="A81" s="181">
        <v>10207</v>
      </c>
      <c r="B81" s="181">
        <v>10207</v>
      </c>
      <c r="C81" s="156" t="s">
        <v>33</v>
      </c>
      <c r="D81" s="226">
        <v>160000</v>
      </c>
      <c r="E81" s="223">
        <v>6345.34</v>
      </c>
      <c r="F81" s="223">
        <v>4303.59</v>
      </c>
      <c r="G81" s="223">
        <v>0</v>
      </c>
      <c r="H81" s="223">
        <v>1738.09</v>
      </c>
      <c r="I81" s="226">
        <v>6041.68</v>
      </c>
      <c r="J81" s="224">
        <v>303.65999999999985</v>
      </c>
      <c r="K81" s="367">
        <v>0</v>
      </c>
      <c r="L81" s="331">
        <v>160000</v>
      </c>
      <c r="O81" s="318"/>
    </row>
    <row r="82" spans="1:19" ht="13.5" customHeight="1" x14ac:dyDescent="0.2">
      <c r="A82" s="185">
        <v>10209</v>
      </c>
      <c r="B82" s="185">
        <v>10209</v>
      </c>
      <c r="C82" s="335" t="s">
        <v>30</v>
      </c>
      <c r="D82" s="225">
        <v>380000</v>
      </c>
      <c r="E82" s="223">
        <v>23867.39</v>
      </c>
      <c r="F82" s="223">
        <v>22639.24</v>
      </c>
      <c r="G82" s="223">
        <v>0</v>
      </c>
      <c r="H82" s="223">
        <v>1055.48</v>
      </c>
      <c r="I82" s="226">
        <v>23694.720000000001</v>
      </c>
      <c r="J82" s="224">
        <v>172.66999999999825</v>
      </c>
      <c r="K82" s="367">
        <v>0</v>
      </c>
      <c r="L82" s="331">
        <v>380000</v>
      </c>
      <c r="O82" s="318"/>
    </row>
    <row r="83" spans="1:19" ht="13.5" customHeight="1" x14ac:dyDescent="0.2">
      <c r="A83" s="181">
        <v>10211</v>
      </c>
      <c r="B83" s="181">
        <v>10211</v>
      </c>
      <c r="C83" s="156" t="s">
        <v>34</v>
      </c>
      <c r="D83" s="226">
        <v>180000</v>
      </c>
      <c r="E83" s="223">
        <v>12.48</v>
      </c>
      <c r="F83" s="223"/>
      <c r="G83" s="223">
        <v>0</v>
      </c>
      <c r="H83" s="223">
        <v>12.48</v>
      </c>
      <c r="I83" s="226">
        <v>12.48</v>
      </c>
      <c r="J83" s="224">
        <v>0</v>
      </c>
      <c r="K83" s="367">
        <v>0</v>
      </c>
      <c r="L83" s="256">
        <v>180000</v>
      </c>
      <c r="O83" s="162"/>
    </row>
    <row r="84" spans="1:19" ht="22.5" x14ac:dyDescent="0.2">
      <c r="A84" s="185">
        <v>10213</v>
      </c>
      <c r="B84" s="185">
        <v>10213</v>
      </c>
      <c r="C84" s="335" t="s">
        <v>35</v>
      </c>
      <c r="D84" s="226">
        <v>100000</v>
      </c>
      <c r="E84" s="223">
        <v>121233.02</v>
      </c>
      <c r="F84" s="223">
        <v>18955</v>
      </c>
      <c r="G84" s="223">
        <v>0</v>
      </c>
      <c r="H84" s="223">
        <v>102278.02</v>
      </c>
      <c r="I84" s="226">
        <v>121233.02</v>
      </c>
      <c r="J84" s="224">
        <v>0</v>
      </c>
      <c r="K84" s="346">
        <v>-20000</v>
      </c>
      <c r="L84" s="225">
        <v>80000</v>
      </c>
    </row>
    <row r="85" spans="1:19" ht="13.5" customHeight="1" x14ac:dyDescent="0.2">
      <c r="A85" s="181">
        <v>10215</v>
      </c>
      <c r="B85" s="181">
        <v>10215</v>
      </c>
      <c r="C85" s="156" t="s">
        <v>36</v>
      </c>
      <c r="D85" s="226">
        <v>25000</v>
      </c>
      <c r="E85" s="223">
        <v>22702</v>
      </c>
      <c r="F85" s="223"/>
      <c r="G85" s="223">
        <v>0</v>
      </c>
      <c r="H85" s="223">
        <v>22702</v>
      </c>
      <c r="I85" s="226">
        <v>22702</v>
      </c>
      <c r="J85" s="224">
        <v>0</v>
      </c>
      <c r="K85" s="346">
        <v>-5000</v>
      </c>
      <c r="L85" s="225">
        <v>20000</v>
      </c>
    </row>
    <row r="86" spans="1:19" x14ac:dyDescent="0.2">
      <c r="A86" s="181">
        <v>10217</v>
      </c>
      <c r="B86" s="181">
        <v>10217</v>
      </c>
      <c r="C86" s="156" t="s">
        <v>37</v>
      </c>
      <c r="D86" s="233">
        <v>5000</v>
      </c>
      <c r="E86" s="223">
        <v>786.19</v>
      </c>
      <c r="F86" s="223">
        <v>0</v>
      </c>
      <c r="G86" s="223">
        <v>0</v>
      </c>
      <c r="H86" s="223">
        <v>786.19</v>
      </c>
      <c r="I86" s="226">
        <v>786.19</v>
      </c>
      <c r="J86" s="224">
        <v>0</v>
      </c>
      <c r="K86" s="346">
        <v>-2000</v>
      </c>
      <c r="L86" s="225">
        <v>3000</v>
      </c>
    </row>
    <row r="87" spans="1:19" ht="21.75" customHeight="1" x14ac:dyDescent="0.2">
      <c r="A87" s="180"/>
      <c r="B87" s="180"/>
      <c r="C87" s="122" t="s">
        <v>38</v>
      </c>
      <c r="D87" s="238">
        <v>7658429</v>
      </c>
      <c r="E87" s="237">
        <v>513553.70000000007</v>
      </c>
      <c r="F87" s="237">
        <v>262536.88</v>
      </c>
      <c r="G87" s="237">
        <v>0</v>
      </c>
      <c r="H87" s="237">
        <v>250540.49</v>
      </c>
      <c r="I87" s="237">
        <v>513077.37000000005</v>
      </c>
      <c r="J87" s="242">
        <v>476.32999999999811</v>
      </c>
      <c r="K87" s="344">
        <v>310365</v>
      </c>
      <c r="L87" s="237">
        <v>7968794</v>
      </c>
    </row>
    <row r="88" spans="1:19" ht="25.5" customHeight="1" x14ac:dyDescent="0.2">
      <c r="A88" s="180"/>
      <c r="B88" s="180"/>
      <c r="C88" s="108" t="s">
        <v>150</v>
      </c>
      <c r="D88" s="250"/>
      <c r="E88" s="251"/>
      <c r="F88" s="251"/>
      <c r="G88" s="251"/>
      <c r="H88" s="251"/>
      <c r="I88" s="250"/>
      <c r="J88" s="239"/>
      <c r="K88" s="345"/>
      <c r="L88" s="292"/>
    </row>
    <row r="89" spans="1:19" ht="13.5" customHeight="1" x14ac:dyDescent="0.2">
      <c r="A89" s="185">
        <v>10303</v>
      </c>
      <c r="B89" s="185">
        <v>10303</v>
      </c>
      <c r="C89" s="157" t="s">
        <v>217</v>
      </c>
      <c r="D89" s="225">
        <v>100000</v>
      </c>
      <c r="E89" s="223">
        <v>20415.400000000001</v>
      </c>
      <c r="F89" s="223">
        <v>16742.740000000002</v>
      </c>
      <c r="G89" s="223">
        <v>0</v>
      </c>
      <c r="H89" s="223">
        <v>3672.66</v>
      </c>
      <c r="I89" s="226">
        <v>20415.400000000001</v>
      </c>
      <c r="J89" s="224">
        <v>0</v>
      </c>
      <c r="K89" s="343">
        <v>-30000</v>
      </c>
      <c r="L89" s="225">
        <v>70000</v>
      </c>
    </row>
    <row r="90" spans="1:19" x14ac:dyDescent="0.2">
      <c r="A90" s="185">
        <v>10304</v>
      </c>
      <c r="B90" s="185">
        <v>10304</v>
      </c>
      <c r="C90" s="157" t="s">
        <v>218</v>
      </c>
      <c r="D90" s="225">
        <v>350000</v>
      </c>
      <c r="E90" s="223">
        <v>55994.39</v>
      </c>
      <c r="F90" s="223">
        <v>37686.660000000003</v>
      </c>
      <c r="G90" s="223">
        <v>0</v>
      </c>
      <c r="H90" s="223">
        <v>18307.729999999996</v>
      </c>
      <c r="I90" s="226">
        <v>55994.39</v>
      </c>
      <c r="J90" s="224">
        <v>0</v>
      </c>
      <c r="K90" s="343">
        <v>-200000</v>
      </c>
      <c r="L90" s="225">
        <v>150000</v>
      </c>
    </row>
    <row r="91" spans="1:19" ht="22.5" x14ac:dyDescent="0.2">
      <c r="A91" s="185">
        <v>10305</v>
      </c>
      <c r="B91" s="185">
        <v>10305</v>
      </c>
      <c r="C91" s="335" t="s">
        <v>40</v>
      </c>
      <c r="D91" s="256">
        <v>650000</v>
      </c>
      <c r="E91" s="223">
        <v>1262919.78</v>
      </c>
      <c r="F91" s="223">
        <v>471</v>
      </c>
      <c r="G91" s="330">
        <v>1223072.6599999999</v>
      </c>
      <c r="H91" s="223">
        <v>39376.120000000003</v>
      </c>
      <c r="I91" s="226">
        <v>1262919.78</v>
      </c>
      <c r="J91" s="224">
        <v>0</v>
      </c>
      <c r="K91" s="343">
        <v>30000</v>
      </c>
      <c r="L91" s="256">
        <v>680000</v>
      </c>
      <c r="N91" s="318"/>
    </row>
    <row r="92" spans="1:19" x14ac:dyDescent="0.2">
      <c r="A92" s="181">
        <v>10307</v>
      </c>
      <c r="B92" s="181">
        <v>10307</v>
      </c>
      <c r="C92" s="120" t="s">
        <v>41</v>
      </c>
      <c r="D92" s="225">
        <v>90000</v>
      </c>
      <c r="E92" s="223">
        <v>68.05</v>
      </c>
      <c r="F92" s="223">
        <v>0</v>
      </c>
      <c r="G92" s="223"/>
      <c r="H92" s="223">
        <v>68.05</v>
      </c>
      <c r="I92" s="226">
        <v>68.05</v>
      </c>
      <c r="J92" s="224">
        <v>0</v>
      </c>
      <c r="K92" s="343">
        <v>-10000</v>
      </c>
      <c r="L92" s="225">
        <v>80000</v>
      </c>
      <c r="N92" s="318"/>
    </row>
    <row r="93" spans="1:19" x14ac:dyDescent="0.2">
      <c r="A93" s="190">
        <v>10308</v>
      </c>
      <c r="B93" s="190">
        <v>10308</v>
      </c>
      <c r="C93" s="158" t="s">
        <v>42</v>
      </c>
      <c r="D93" s="257">
        <v>90000</v>
      </c>
      <c r="E93" s="233">
        <v>23677.040000000001</v>
      </c>
      <c r="F93" s="233">
        <v>14882.74</v>
      </c>
      <c r="G93" s="233"/>
      <c r="H93" s="233">
        <v>8794.3000000000011</v>
      </c>
      <c r="I93" s="234">
        <v>23677.040000000001</v>
      </c>
      <c r="J93" s="228">
        <v>0</v>
      </c>
      <c r="K93" s="343">
        <v>0</v>
      </c>
      <c r="L93" s="257">
        <v>90000</v>
      </c>
      <c r="N93" s="162"/>
    </row>
    <row r="94" spans="1:19" x14ac:dyDescent="0.2">
      <c r="A94" s="159"/>
      <c r="B94" s="160"/>
      <c r="C94" s="160"/>
      <c r="D94" s="161"/>
      <c r="E94" s="162"/>
      <c r="F94" s="162"/>
      <c r="G94" s="162"/>
      <c r="H94" s="162"/>
      <c r="I94" s="162"/>
      <c r="J94" s="162"/>
      <c r="K94" s="163"/>
      <c r="L94" s="163"/>
      <c r="M94" s="5"/>
      <c r="N94" s="5"/>
      <c r="O94" s="5"/>
      <c r="P94" s="5"/>
      <c r="Q94" s="10"/>
      <c r="R94" s="10"/>
      <c r="S94" s="10"/>
    </row>
    <row r="95" spans="1:19" s="62" customFormat="1" ht="16.5" customHeight="1" x14ac:dyDescent="0.25">
      <c r="A95" s="382" t="s">
        <v>123</v>
      </c>
      <c r="B95" s="382"/>
      <c r="C95" s="382"/>
      <c r="D95" s="382"/>
      <c r="E95" s="382"/>
      <c r="F95" s="382"/>
      <c r="G95" s="382"/>
      <c r="H95" s="382"/>
      <c r="I95" s="382"/>
      <c r="J95" s="382"/>
      <c r="K95" s="382"/>
      <c r="L95" s="382"/>
      <c r="M95" s="59"/>
      <c r="N95" s="59"/>
      <c r="O95" s="59"/>
      <c r="P95" s="59"/>
      <c r="Q95" s="59"/>
      <c r="R95" s="59"/>
      <c r="S95" s="59"/>
    </row>
    <row r="96" spans="1:19" s="62" customFormat="1" ht="28.5" customHeight="1" x14ac:dyDescent="0.25">
      <c r="A96" s="376" t="s">
        <v>227</v>
      </c>
      <c r="B96" s="376"/>
      <c r="C96" s="376"/>
      <c r="D96" s="376"/>
      <c r="E96" s="376"/>
      <c r="F96" s="376"/>
      <c r="G96" s="376"/>
      <c r="H96" s="376"/>
      <c r="I96" s="376"/>
      <c r="J96" s="376"/>
      <c r="K96" s="376"/>
      <c r="L96" s="376"/>
      <c r="M96" s="60"/>
      <c r="N96" s="60"/>
      <c r="O96" s="60"/>
      <c r="P96" s="60"/>
      <c r="Q96" s="60"/>
      <c r="R96" s="60"/>
      <c r="S96" s="60"/>
    </row>
    <row r="97" spans="1:22" s="62" customFormat="1" ht="30" customHeight="1" x14ac:dyDescent="0.2">
      <c r="A97" s="377" t="s">
        <v>155</v>
      </c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61"/>
      <c r="N97" s="61"/>
      <c r="O97" s="61"/>
      <c r="P97" s="61"/>
      <c r="Q97" s="61"/>
      <c r="R97" s="61"/>
      <c r="S97" s="61"/>
      <c r="T97" s="63"/>
      <c r="U97" s="63"/>
      <c r="V97" s="63"/>
    </row>
    <row r="98" spans="1:22" s="62" customFormat="1" ht="37.5" customHeight="1" x14ac:dyDescent="0.2">
      <c r="A98" s="381" t="s">
        <v>143</v>
      </c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65"/>
      <c r="N98" s="65"/>
      <c r="O98" s="65"/>
      <c r="P98" s="65"/>
      <c r="Q98" s="65"/>
      <c r="R98" s="65"/>
      <c r="S98" s="65"/>
      <c r="T98" s="63"/>
      <c r="U98" s="63"/>
      <c r="V98" s="63"/>
    </row>
    <row r="99" spans="1:22" ht="18" customHeight="1" x14ac:dyDescent="0.2">
      <c r="A99" s="125" t="s">
        <v>125</v>
      </c>
      <c r="B99" s="126"/>
      <c r="C99" s="127"/>
      <c r="D99" s="128"/>
      <c r="E99" s="368" t="s">
        <v>205</v>
      </c>
      <c r="F99" s="369"/>
      <c r="G99" s="369"/>
      <c r="H99" s="369"/>
      <c r="I99" s="369"/>
      <c r="J99" s="370"/>
      <c r="K99" s="129"/>
      <c r="L99" s="130"/>
      <c r="M99" s="7"/>
      <c r="N99" s="7"/>
      <c r="O99" s="7"/>
      <c r="P99" s="7"/>
      <c r="Q99" s="7"/>
    </row>
    <row r="100" spans="1:22" ht="68.25" customHeight="1" x14ac:dyDescent="0.2">
      <c r="A100" s="131" t="s">
        <v>126</v>
      </c>
      <c r="B100" s="132"/>
      <c r="C100" s="133" t="s">
        <v>127</v>
      </c>
      <c r="D100" s="134" t="s">
        <v>228</v>
      </c>
      <c r="E100" s="134" t="s">
        <v>229</v>
      </c>
      <c r="F100" s="134" t="s">
        <v>234</v>
      </c>
      <c r="G100" s="135" t="s">
        <v>235</v>
      </c>
      <c r="H100" s="134" t="s">
        <v>146</v>
      </c>
      <c r="I100" s="136" t="s">
        <v>128</v>
      </c>
      <c r="J100" s="137" t="s">
        <v>129</v>
      </c>
      <c r="K100" s="43" t="s">
        <v>232</v>
      </c>
      <c r="L100" s="134" t="s">
        <v>233</v>
      </c>
      <c r="M100" s="7"/>
      <c r="N100" s="7"/>
      <c r="O100" s="7"/>
      <c r="P100" s="7"/>
      <c r="Q100" s="7"/>
    </row>
    <row r="101" spans="1:22" ht="21" customHeight="1" x14ac:dyDescent="0.2">
      <c r="A101" s="182"/>
      <c r="B101" s="183"/>
      <c r="C101" s="138"/>
      <c r="D101" s="139"/>
      <c r="E101" s="140" t="s">
        <v>0</v>
      </c>
      <c r="F101" s="140" t="s">
        <v>1</v>
      </c>
      <c r="G101" s="140" t="s">
        <v>10</v>
      </c>
      <c r="H101" s="140" t="s">
        <v>224</v>
      </c>
      <c r="I101" s="141" t="s">
        <v>170</v>
      </c>
      <c r="J101" s="142" t="s">
        <v>171</v>
      </c>
      <c r="K101" s="143"/>
      <c r="L101" s="143"/>
    </row>
    <row r="102" spans="1:22" ht="21" customHeight="1" x14ac:dyDescent="0.2">
      <c r="A102" s="258">
        <v>10309</v>
      </c>
      <c r="B102" s="258">
        <v>10309</v>
      </c>
      <c r="C102" s="259" t="s">
        <v>43</v>
      </c>
      <c r="D102" s="256">
        <v>80000</v>
      </c>
      <c r="E102" s="225">
        <v>8804.59</v>
      </c>
      <c r="F102" s="231">
        <v>6183.55</v>
      </c>
      <c r="G102" s="231">
        <v>0</v>
      </c>
      <c r="H102" s="231">
        <v>2621.04</v>
      </c>
      <c r="I102" s="260">
        <v>8804.59</v>
      </c>
      <c r="J102" s="261">
        <v>0</v>
      </c>
      <c r="K102" s="223">
        <v>0</v>
      </c>
      <c r="L102" s="256">
        <v>80000</v>
      </c>
    </row>
    <row r="103" spans="1:22" x14ac:dyDescent="0.2">
      <c r="A103" s="262">
        <v>10311</v>
      </c>
      <c r="B103" s="262">
        <v>10311</v>
      </c>
      <c r="C103" s="259" t="s">
        <v>44</v>
      </c>
      <c r="D103" s="225">
        <v>20000</v>
      </c>
      <c r="E103" s="225">
        <v>8016</v>
      </c>
      <c r="F103" s="231">
        <v>0</v>
      </c>
      <c r="G103" s="231">
        <v>0</v>
      </c>
      <c r="H103" s="231">
        <v>8016</v>
      </c>
      <c r="I103" s="231">
        <v>8016</v>
      </c>
      <c r="J103" s="263">
        <v>0</v>
      </c>
      <c r="K103" s="223">
        <v>0</v>
      </c>
      <c r="L103" s="225">
        <v>20000</v>
      </c>
    </row>
    <row r="104" spans="1:22" ht="22.5" x14ac:dyDescent="0.2">
      <c r="A104" s="264">
        <v>10313</v>
      </c>
      <c r="B104" s="264">
        <v>10313</v>
      </c>
      <c r="C104" s="333" t="s">
        <v>45</v>
      </c>
      <c r="D104" s="225">
        <v>50000</v>
      </c>
      <c r="E104" s="225">
        <v>14146.77</v>
      </c>
      <c r="F104" s="231">
        <v>2741.08</v>
      </c>
      <c r="G104" s="231">
        <v>0</v>
      </c>
      <c r="H104" s="231">
        <v>11405.69</v>
      </c>
      <c r="I104" s="231">
        <v>14146.77</v>
      </c>
      <c r="J104" s="263">
        <v>0</v>
      </c>
      <c r="K104" s="343">
        <v>-10000</v>
      </c>
      <c r="L104" s="225">
        <v>40000</v>
      </c>
    </row>
    <row r="105" spans="1:22" ht="13.5" customHeight="1" x14ac:dyDescent="0.2">
      <c r="A105" s="262">
        <v>10315</v>
      </c>
      <c r="B105" s="262">
        <v>10315</v>
      </c>
      <c r="C105" s="259" t="s">
        <v>46</v>
      </c>
      <c r="D105" s="226">
        <v>5000</v>
      </c>
      <c r="E105" s="225">
        <v>3050</v>
      </c>
      <c r="F105" s="231">
        <v>0</v>
      </c>
      <c r="G105" s="231">
        <v>0</v>
      </c>
      <c r="H105" s="231">
        <v>3050</v>
      </c>
      <c r="I105" s="231">
        <v>3050</v>
      </c>
      <c r="J105" s="263">
        <v>0</v>
      </c>
      <c r="K105" s="223">
        <v>0</v>
      </c>
      <c r="L105" s="225">
        <v>5000</v>
      </c>
    </row>
    <row r="106" spans="1:22" ht="15.75" customHeight="1" x14ac:dyDescent="0.2">
      <c r="A106" s="264">
        <v>10317</v>
      </c>
      <c r="B106" s="264">
        <v>10317</v>
      </c>
      <c r="C106" s="332" t="s">
        <v>47</v>
      </c>
      <c r="D106" s="225">
        <v>25000</v>
      </c>
      <c r="E106" s="225">
        <v>6858.94</v>
      </c>
      <c r="F106" s="231">
        <v>0</v>
      </c>
      <c r="G106" s="231">
        <v>0</v>
      </c>
      <c r="H106" s="231">
        <v>6858.94</v>
      </c>
      <c r="I106" s="231">
        <v>6858.94</v>
      </c>
      <c r="J106" s="263">
        <v>0</v>
      </c>
      <c r="K106" s="223">
        <v>0</v>
      </c>
      <c r="L106" s="225">
        <v>25000</v>
      </c>
    </row>
    <row r="107" spans="1:22" x14ac:dyDescent="0.2">
      <c r="A107" s="262">
        <v>10319</v>
      </c>
      <c r="B107" s="262">
        <v>10319</v>
      </c>
      <c r="C107" s="259" t="s">
        <v>48</v>
      </c>
      <c r="D107" s="225">
        <v>25000</v>
      </c>
      <c r="E107" s="225">
        <v>6219</v>
      </c>
      <c r="F107" s="231">
        <v>5517.15</v>
      </c>
      <c r="G107" s="231">
        <v>0</v>
      </c>
      <c r="H107" s="231">
        <v>701.85000000000036</v>
      </c>
      <c r="I107" s="231">
        <v>6219</v>
      </c>
      <c r="J107" s="263">
        <v>0</v>
      </c>
      <c r="K107" s="343">
        <v>-2500</v>
      </c>
      <c r="L107" s="225">
        <v>22500</v>
      </c>
    </row>
    <row r="108" spans="1:22" x14ac:dyDescent="0.2">
      <c r="A108" s="262">
        <v>10321</v>
      </c>
      <c r="B108" s="262">
        <v>10321</v>
      </c>
      <c r="C108" s="259" t="s">
        <v>49</v>
      </c>
      <c r="D108" s="225">
        <v>20000</v>
      </c>
      <c r="E108" s="225">
        <v>1200</v>
      </c>
      <c r="F108" s="231">
        <v>0</v>
      </c>
      <c r="G108" s="231"/>
      <c r="H108" s="231">
        <v>1200</v>
      </c>
      <c r="I108" s="231">
        <v>1200</v>
      </c>
      <c r="J108" s="263">
        <v>0</v>
      </c>
      <c r="K108" s="223">
        <v>0</v>
      </c>
      <c r="L108" s="225">
        <v>20000</v>
      </c>
    </row>
    <row r="109" spans="1:22" x14ac:dyDescent="0.2">
      <c r="A109" s="262">
        <v>10322</v>
      </c>
      <c r="B109" s="262">
        <v>10322</v>
      </c>
      <c r="C109" s="259" t="s">
        <v>50</v>
      </c>
      <c r="D109" s="225">
        <v>70000</v>
      </c>
      <c r="E109" s="225">
        <v>17818.5</v>
      </c>
      <c r="F109" s="231">
        <v>13919.33</v>
      </c>
      <c r="G109" s="231"/>
      <c r="H109" s="231">
        <v>3899.17</v>
      </c>
      <c r="I109" s="231">
        <v>17818.5</v>
      </c>
      <c r="J109" s="263">
        <v>0</v>
      </c>
      <c r="K109" s="343">
        <v>-5000</v>
      </c>
      <c r="L109" s="225">
        <v>65000</v>
      </c>
    </row>
    <row r="110" spans="1:22" x14ac:dyDescent="0.2">
      <c r="A110" s="262">
        <v>10323</v>
      </c>
      <c r="B110" s="262">
        <v>10323</v>
      </c>
      <c r="C110" s="259" t="s">
        <v>51</v>
      </c>
      <c r="D110" s="225">
        <v>700</v>
      </c>
      <c r="E110" s="225">
        <v>0</v>
      </c>
      <c r="F110" s="231">
        <v>0</v>
      </c>
      <c r="G110" s="231"/>
      <c r="H110" s="231">
        <v>0</v>
      </c>
      <c r="I110" s="231">
        <v>0</v>
      </c>
      <c r="J110" s="263">
        <v>0</v>
      </c>
      <c r="K110" s="223">
        <v>0</v>
      </c>
      <c r="L110" s="225">
        <v>700</v>
      </c>
    </row>
    <row r="111" spans="1:22" x14ac:dyDescent="0.2">
      <c r="A111" s="264">
        <v>10325</v>
      </c>
      <c r="B111" s="264">
        <v>10325</v>
      </c>
      <c r="C111" s="265" t="s">
        <v>52</v>
      </c>
      <c r="D111" s="331">
        <v>65311.74</v>
      </c>
      <c r="E111" s="225">
        <v>16131.81</v>
      </c>
      <c r="F111" s="231">
        <v>13115</v>
      </c>
      <c r="G111" s="231">
        <v>0</v>
      </c>
      <c r="H111" s="231">
        <v>2548.81</v>
      </c>
      <c r="I111" s="231">
        <v>15663.81</v>
      </c>
      <c r="J111" s="263">
        <v>468</v>
      </c>
      <c r="K111" s="343">
        <v>-5311.739999999998</v>
      </c>
      <c r="L111" s="225">
        <v>60000</v>
      </c>
    </row>
    <row r="112" spans="1:22" ht="24" customHeight="1" x14ac:dyDescent="0.2">
      <c r="A112" s="264">
        <v>10327</v>
      </c>
      <c r="B112" s="264">
        <v>10327</v>
      </c>
      <c r="C112" s="333" t="s">
        <v>120</v>
      </c>
      <c r="D112" s="256">
        <v>10000</v>
      </c>
      <c r="E112" s="225">
        <v>0</v>
      </c>
      <c r="F112" s="231">
        <v>0</v>
      </c>
      <c r="G112" s="231"/>
      <c r="H112" s="231">
        <v>0</v>
      </c>
      <c r="I112" s="231">
        <v>0</v>
      </c>
      <c r="J112" s="263">
        <v>0</v>
      </c>
      <c r="K112" s="343">
        <v>-2500</v>
      </c>
      <c r="L112" s="256">
        <v>7500</v>
      </c>
    </row>
    <row r="113" spans="1:15" ht="14.25" customHeight="1" x14ac:dyDescent="0.2">
      <c r="A113" s="262">
        <v>10329</v>
      </c>
      <c r="B113" s="262">
        <v>10329</v>
      </c>
      <c r="C113" s="259" t="s">
        <v>53</v>
      </c>
      <c r="D113" s="226">
        <v>10000</v>
      </c>
      <c r="E113" s="225">
        <v>0</v>
      </c>
      <c r="F113" s="231">
        <v>0</v>
      </c>
      <c r="G113" s="231">
        <v>0</v>
      </c>
      <c r="H113" s="231">
        <v>0</v>
      </c>
      <c r="I113" s="231">
        <v>0</v>
      </c>
      <c r="J113" s="263">
        <v>0</v>
      </c>
      <c r="K113" s="343">
        <v>-2500</v>
      </c>
      <c r="L113" s="225">
        <v>7500</v>
      </c>
    </row>
    <row r="114" spans="1:15" x14ac:dyDescent="0.2">
      <c r="A114" s="262">
        <v>10331</v>
      </c>
      <c r="B114" s="262">
        <v>10331</v>
      </c>
      <c r="C114" s="259" t="s">
        <v>54</v>
      </c>
      <c r="D114" s="226">
        <v>20000</v>
      </c>
      <c r="E114" s="225">
        <v>3767.74</v>
      </c>
      <c r="F114" s="231">
        <v>230</v>
      </c>
      <c r="G114" s="231">
        <v>0</v>
      </c>
      <c r="H114" s="231">
        <v>3487.74</v>
      </c>
      <c r="I114" s="231">
        <v>3717.74</v>
      </c>
      <c r="J114" s="263">
        <v>50</v>
      </c>
      <c r="K114" s="343">
        <v>-5000</v>
      </c>
      <c r="L114" s="225">
        <v>15000</v>
      </c>
    </row>
    <row r="115" spans="1:15" ht="37.5" customHeight="1" x14ac:dyDescent="0.2">
      <c r="A115" s="264">
        <v>10333</v>
      </c>
      <c r="B115" s="264">
        <v>10333</v>
      </c>
      <c r="C115" s="333" t="s">
        <v>55</v>
      </c>
      <c r="D115" s="225">
        <v>40000</v>
      </c>
      <c r="E115" s="225">
        <v>10991.75</v>
      </c>
      <c r="F115" s="231">
        <v>8716.7999999999993</v>
      </c>
      <c r="G115" s="231">
        <v>0</v>
      </c>
      <c r="H115" s="231">
        <v>2274.9500000000007</v>
      </c>
      <c r="I115" s="231">
        <v>10991.75</v>
      </c>
      <c r="J115" s="263">
        <v>0</v>
      </c>
      <c r="K115" s="343">
        <v>20000</v>
      </c>
      <c r="L115" s="225">
        <v>60000</v>
      </c>
    </row>
    <row r="116" spans="1:15" ht="22.5" x14ac:dyDescent="0.2">
      <c r="A116" s="264">
        <v>10335</v>
      </c>
      <c r="B116" s="264">
        <v>10335</v>
      </c>
      <c r="C116" s="333" t="s">
        <v>56</v>
      </c>
      <c r="D116" s="225">
        <v>546000</v>
      </c>
      <c r="E116" s="225">
        <v>2000</v>
      </c>
      <c r="F116" s="231"/>
      <c r="G116" s="231">
        <v>0</v>
      </c>
      <c r="H116" s="231">
        <v>2000</v>
      </c>
      <c r="I116" s="231">
        <v>2000</v>
      </c>
      <c r="J116" s="263">
        <v>0</v>
      </c>
      <c r="K116" s="343">
        <v>47000</v>
      </c>
      <c r="L116" s="225">
        <v>593000</v>
      </c>
    </row>
    <row r="117" spans="1:15" ht="15" customHeight="1" x14ac:dyDescent="0.2">
      <c r="A117" s="262">
        <v>10337</v>
      </c>
      <c r="B117" s="262">
        <v>10337</v>
      </c>
      <c r="C117" s="259" t="s">
        <v>57</v>
      </c>
      <c r="D117" s="225">
        <v>100000</v>
      </c>
      <c r="E117" s="225">
        <v>16013.64</v>
      </c>
      <c r="F117" s="231">
        <v>11732.17</v>
      </c>
      <c r="G117" s="231">
        <v>0</v>
      </c>
      <c r="H117" s="231">
        <v>3823.68</v>
      </c>
      <c r="I117" s="231">
        <v>15555.85</v>
      </c>
      <c r="J117" s="263">
        <v>457.78999999999905</v>
      </c>
      <c r="K117" s="343">
        <v>-10000</v>
      </c>
      <c r="L117" s="225">
        <v>90000</v>
      </c>
    </row>
    <row r="118" spans="1:15" ht="22.5" x14ac:dyDescent="0.2">
      <c r="A118" s="264">
        <v>10339</v>
      </c>
      <c r="B118" s="264">
        <v>10339</v>
      </c>
      <c r="C118" s="333" t="s">
        <v>113</v>
      </c>
      <c r="D118" s="225">
        <v>50000</v>
      </c>
      <c r="E118" s="225">
        <v>13738.72</v>
      </c>
      <c r="F118" s="231">
        <v>5649.4</v>
      </c>
      <c r="G118" s="231">
        <v>0</v>
      </c>
      <c r="H118" s="231">
        <v>8033.32</v>
      </c>
      <c r="I118" s="231">
        <v>13682.72</v>
      </c>
      <c r="J118" s="263">
        <v>56</v>
      </c>
      <c r="K118" s="223">
        <v>0</v>
      </c>
      <c r="L118" s="225">
        <v>50000</v>
      </c>
    </row>
    <row r="119" spans="1:15" ht="15" customHeight="1" x14ac:dyDescent="0.2">
      <c r="A119" s="264">
        <v>10343</v>
      </c>
      <c r="B119" s="264">
        <v>10343</v>
      </c>
      <c r="C119" s="333" t="s">
        <v>58</v>
      </c>
      <c r="D119" s="225">
        <v>10000</v>
      </c>
      <c r="E119" s="225">
        <v>0</v>
      </c>
      <c r="F119" s="231">
        <v>0</v>
      </c>
      <c r="G119" s="231">
        <v>0</v>
      </c>
      <c r="H119" s="231">
        <v>0</v>
      </c>
      <c r="I119" s="231">
        <v>0</v>
      </c>
      <c r="J119" s="263">
        <v>0</v>
      </c>
      <c r="K119" s="343">
        <v>-1500</v>
      </c>
      <c r="L119" s="225">
        <v>8500</v>
      </c>
    </row>
    <row r="120" spans="1:15" ht="13.5" customHeight="1" x14ac:dyDescent="0.2">
      <c r="A120" s="262">
        <v>10345</v>
      </c>
      <c r="B120" s="262">
        <v>10345</v>
      </c>
      <c r="C120" s="259" t="s">
        <v>59</v>
      </c>
      <c r="D120" s="225">
        <v>20000</v>
      </c>
      <c r="E120" s="225">
        <v>2577.6</v>
      </c>
      <c r="F120" s="231">
        <v>0</v>
      </c>
      <c r="G120" s="231">
        <v>0</v>
      </c>
      <c r="H120" s="231">
        <v>57.6</v>
      </c>
      <c r="I120" s="231">
        <v>57.6</v>
      </c>
      <c r="J120" s="263">
        <v>2520</v>
      </c>
      <c r="K120" s="223">
        <v>0</v>
      </c>
      <c r="L120" s="225">
        <v>20000</v>
      </c>
    </row>
    <row r="121" spans="1:15" ht="16.5" customHeight="1" x14ac:dyDescent="0.2">
      <c r="A121" s="264">
        <v>10347</v>
      </c>
      <c r="B121" s="264">
        <v>10347</v>
      </c>
      <c r="C121" s="333" t="s">
        <v>60</v>
      </c>
      <c r="D121" s="331">
        <v>300000</v>
      </c>
      <c r="E121" s="225">
        <v>422741.37</v>
      </c>
      <c r="F121" s="231">
        <v>360986.82</v>
      </c>
      <c r="G121" s="231">
        <v>0</v>
      </c>
      <c r="H121" s="231">
        <v>61754.549999999988</v>
      </c>
      <c r="I121" s="231">
        <v>422741.37</v>
      </c>
      <c r="J121" s="263">
        <v>0</v>
      </c>
      <c r="K121" s="343">
        <v>-20000</v>
      </c>
      <c r="L121" s="225">
        <v>280000</v>
      </c>
    </row>
    <row r="122" spans="1:15" x14ac:dyDescent="0.2">
      <c r="A122" s="262">
        <v>10349</v>
      </c>
      <c r="B122" s="262">
        <v>10349</v>
      </c>
      <c r="C122" s="259" t="s">
        <v>61</v>
      </c>
      <c r="D122" s="225">
        <v>2350</v>
      </c>
      <c r="E122" s="225">
        <v>1000</v>
      </c>
      <c r="F122" s="231">
        <v>1000</v>
      </c>
      <c r="G122" s="231">
        <v>0</v>
      </c>
      <c r="H122" s="231">
        <v>0</v>
      </c>
      <c r="I122" s="231">
        <v>1000</v>
      </c>
      <c r="J122" s="263">
        <v>0</v>
      </c>
      <c r="K122" s="223">
        <v>0</v>
      </c>
      <c r="L122" s="225">
        <v>2350</v>
      </c>
    </row>
    <row r="123" spans="1:15" x14ac:dyDescent="0.2">
      <c r="A123" s="262">
        <v>10351</v>
      </c>
      <c r="B123" s="262">
        <v>10351</v>
      </c>
      <c r="C123" s="259" t="s">
        <v>62</v>
      </c>
      <c r="D123" s="331">
        <v>70000</v>
      </c>
      <c r="E123" s="225">
        <v>29354.02</v>
      </c>
      <c r="F123" s="231">
        <v>29093.34</v>
      </c>
      <c r="G123" s="231"/>
      <c r="H123" s="231">
        <v>260.68000000000029</v>
      </c>
      <c r="I123" s="231">
        <v>29354.02</v>
      </c>
      <c r="J123" s="263">
        <v>0</v>
      </c>
      <c r="K123" s="223">
        <v>0</v>
      </c>
      <c r="L123" s="316">
        <v>70000</v>
      </c>
      <c r="N123" s="10"/>
      <c r="O123" s="341"/>
    </row>
    <row r="124" spans="1:15" x14ac:dyDescent="0.2">
      <c r="A124" s="262">
        <v>10353</v>
      </c>
      <c r="B124" s="262">
        <v>10353</v>
      </c>
      <c r="C124" s="259" t="s">
        <v>63</v>
      </c>
      <c r="D124" s="226">
        <v>0</v>
      </c>
      <c r="E124" s="225"/>
      <c r="F124" s="231">
        <v>0</v>
      </c>
      <c r="G124" s="231">
        <v>0</v>
      </c>
      <c r="H124" s="231">
        <v>0</v>
      </c>
      <c r="I124" s="231">
        <v>0</v>
      </c>
      <c r="J124" s="263">
        <v>0</v>
      </c>
      <c r="K124" s="223">
        <v>0</v>
      </c>
      <c r="L124" s="225">
        <v>0</v>
      </c>
      <c r="N124" s="342"/>
    </row>
    <row r="125" spans="1:15" ht="15.75" customHeight="1" x14ac:dyDescent="0.2">
      <c r="A125" s="266"/>
      <c r="B125" s="266"/>
      <c r="C125" s="267" t="s">
        <v>64</v>
      </c>
      <c r="D125" s="238">
        <v>2819361.74</v>
      </c>
      <c r="E125" s="236">
        <v>1947505.11</v>
      </c>
      <c r="F125" s="236">
        <v>528667.78</v>
      </c>
      <c r="G125" s="236">
        <v>1223072.6599999999</v>
      </c>
      <c r="H125" s="236">
        <v>192212.88</v>
      </c>
      <c r="I125" s="236">
        <v>1943953.3200000003</v>
      </c>
      <c r="J125" s="242">
        <v>3551.7899999999991</v>
      </c>
      <c r="K125" s="344">
        <v>-207311.74000000022</v>
      </c>
      <c r="L125" s="237">
        <v>2612050</v>
      </c>
      <c r="M125" s="217"/>
    </row>
    <row r="126" spans="1:15" ht="22.5" customHeight="1" x14ac:dyDescent="0.2">
      <c r="A126" s="266"/>
      <c r="B126" s="266"/>
      <c r="C126" s="268" t="s">
        <v>151</v>
      </c>
      <c r="D126" s="250"/>
      <c r="E126" s="292"/>
      <c r="F126" s="302"/>
      <c r="G126" s="302"/>
      <c r="H126" s="302"/>
      <c r="I126" s="302"/>
      <c r="J126" s="303"/>
      <c r="K126" s="251"/>
      <c r="L126" s="292"/>
    </row>
    <row r="127" spans="1:15" x14ac:dyDescent="0.2">
      <c r="A127" s="262">
        <v>10401</v>
      </c>
      <c r="B127" s="262">
        <v>10401</v>
      </c>
      <c r="C127" s="259" t="s">
        <v>65</v>
      </c>
      <c r="D127" s="331">
        <v>474660.94</v>
      </c>
      <c r="E127" s="225">
        <v>0</v>
      </c>
      <c r="F127" s="231">
        <v>0</v>
      </c>
      <c r="G127" s="231">
        <v>0</v>
      </c>
      <c r="H127" s="231">
        <v>0</v>
      </c>
      <c r="I127" s="231">
        <v>0</v>
      </c>
      <c r="J127" s="263">
        <v>0</v>
      </c>
      <c r="K127" s="343">
        <v>85945.31</v>
      </c>
      <c r="L127" s="225">
        <v>560606.25</v>
      </c>
      <c r="M127" s="162"/>
      <c r="N127" s="98"/>
      <c r="O127" s="313"/>
    </row>
    <row r="128" spans="1:15" x14ac:dyDescent="0.2">
      <c r="A128" s="262"/>
      <c r="B128" s="262">
        <v>10402</v>
      </c>
      <c r="C128" s="325" t="s">
        <v>225</v>
      </c>
      <c r="D128" s="225">
        <v>479224</v>
      </c>
      <c r="E128" s="225">
        <v>30710.92</v>
      </c>
      <c r="F128" s="231"/>
      <c r="G128" s="231"/>
      <c r="H128" s="231">
        <v>0</v>
      </c>
      <c r="I128" s="231">
        <v>0</v>
      </c>
      <c r="J128" s="263">
        <v>30710.92</v>
      </c>
      <c r="K128" s="223">
        <v>0</v>
      </c>
      <c r="L128" s="225">
        <v>479224</v>
      </c>
      <c r="M128" s="162"/>
      <c r="N128" s="98"/>
      <c r="O128" s="313"/>
    </row>
    <row r="129" spans="1:22" x14ac:dyDescent="0.2">
      <c r="A129" s="262">
        <v>10403</v>
      </c>
      <c r="B129" s="262">
        <v>10403</v>
      </c>
      <c r="C129" s="259" t="s">
        <v>66</v>
      </c>
      <c r="D129" s="226">
        <v>10000</v>
      </c>
      <c r="E129" s="225">
        <v>0</v>
      </c>
      <c r="F129" s="231">
        <v>0</v>
      </c>
      <c r="G129" s="231">
        <v>0</v>
      </c>
      <c r="H129" s="231">
        <v>0</v>
      </c>
      <c r="I129" s="231">
        <v>0</v>
      </c>
      <c r="J129" s="263">
        <v>0</v>
      </c>
      <c r="K129" s="223">
        <v>0</v>
      </c>
      <c r="L129" s="225">
        <v>10000</v>
      </c>
      <c r="M129" s="219"/>
      <c r="N129" s="162"/>
    </row>
    <row r="130" spans="1:22" x14ac:dyDescent="0.2">
      <c r="A130" s="262">
        <v>10405</v>
      </c>
      <c r="B130" s="262">
        <v>10405</v>
      </c>
      <c r="C130" s="259" t="s">
        <v>67</v>
      </c>
      <c r="D130" s="324">
        <v>1322949.8899999999</v>
      </c>
      <c r="E130" s="225"/>
      <c r="F130" s="231">
        <v>0</v>
      </c>
      <c r="G130" s="231">
        <v>0</v>
      </c>
      <c r="H130" s="231">
        <v>0</v>
      </c>
      <c r="I130" s="231">
        <v>0</v>
      </c>
      <c r="J130" s="263">
        <v>0</v>
      </c>
      <c r="K130" s="343">
        <v>-1068885.1099999999</v>
      </c>
      <c r="L130" s="331">
        <v>254064.78</v>
      </c>
      <c r="O130" s="318"/>
    </row>
    <row r="131" spans="1:22" ht="16.5" customHeight="1" x14ac:dyDescent="0.2">
      <c r="A131" s="266"/>
      <c r="B131" s="266"/>
      <c r="C131" s="269" t="s">
        <v>72</v>
      </c>
      <c r="D131" s="238">
        <v>2286834.83</v>
      </c>
      <c r="E131" s="236">
        <v>30710.92</v>
      </c>
      <c r="F131" s="236">
        <v>0</v>
      </c>
      <c r="G131" s="236">
        <v>0</v>
      </c>
      <c r="H131" s="236">
        <v>0</v>
      </c>
      <c r="I131" s="236">
        <v>0</v>
      </c>
      <c r="J131" s="242">
        <v>30710.92</v>
      </c>
      <c r="K131" s="344">
        <v>-982939.8</v>
      </c>
      <c r="L131" s="237">
        <v>1303895.03</v>
      </c>
      <c r="M131" s="218"/>
      <c r="N131" s="318"/>
      <c r="O131" s="217"/>
    </row>
    <row r="132" spans="1:22" ht="16.5" customHeight="1" x14ac:dyDescent="0.2">
      <c r="A132" s="229"/>
      <c r="B132" s="229"/>
      <c r="C132" s="270" t="s">
        <v>5</v>
      </c>
      <c r="D132" s="238">
        <v>13389130.57</v>
      </c>
      <c r="E132" s="236">
        <v>2502123.1800000002</v>
      </c>
      <c r="F132" s="236">
        <v>796499.04</v>
      </c>
      <c r="G132" s="236">
        <v>1223072.6599999999</v>
      </c>
      <c r="H132" s="236">
        <v>447171.99</v>
      </c>
      <c r="I132" s="236">
        <v>2466743.6900000004</v>
      </c>
      <c r="J132" s="242">
        <v>35379.489999999991</v>
      </c>
      <c r="K132" s="344">
        <v>-873110.54000000097</v>
      </c>
      <c r="L132" s="237">
        <v>12516020.029999999</v>
      </c>
      <c r="O132" s="318"/>
    </row>
    <row r="133" spans="1:22" ht="22.5" customHeight="1" x14ac:dyDescent="0.2">
      <c r="A133" s="271"/>
      <c r="B133" s="271"/>
      <c r="C133" s="272" t="s">
        <v>82</v>
      </c>
      <c r="D133" s="238">
        <v>13389130.57</v>
      </c>
      <c r="E133" s="236">
        <v>2502123.1800000002</v>
      </c>
      <c r="F133" s="236">
        <v>796499.04</v>
      </c>
      <c r="G133" s="236">
        <v>1223072.6599999999</v>
      </c>
      <c r="H133" s="236">
        <v>447171.99</v>
      </c>
      <c r="I133" s="236">
        <v>2466743.6900000004</v>
      </c>
      <c r="J133" s="242">
        <v>35379.489999999991</v>
      </c>
      <c r="K133" s="344">
        <v>-873110.54000000097</v>
      </c>
      <c r="L133" s="237">
        <v>12516020.029999999</v>
      </c>
      <c r="N133" s="162"/>
      <c r="P133" s="217"/>
    </row>
    <row r="134" spans="1:22" ht="22.5" customHeight="1" x14ac:dyDescent="0.2">
      <c r="A134" s="161"/>
      <c r="B134" s="161"/>
      <c r="C134" s="165"/>
      <c r="D134" s="161"/>
      <c r="E134" s="162"/>
      <c r="F134" s="162"/>
      <c r="G134" s="162"/>
      <c r="H134" s="162"/>
      <c r="I134" s="162"/>
      <c r="J134" s="162"/>
      <c r="K134" s="163"/>
      <c r="L134" s="163"/>
      <c r="M134" s="5"/>
      <c r="O134" s="5"/>
      <c r="P134" s="5"/>
      <c r="Q134" s="10"/>
      <c r="R134" s="5"/>
      <c r="S134" s="5"/>
    </row>
    <row r="135" spans="1:22" ht="22.5" customHeight="1" x14ac:dyDescent="0.2">
      <c r="A135" s="166"/>
      <c r="B135" s="166"/>
      <c r="C135" s="165"/>
      <c r="D135" s="166"/>
      <c r="E135" s="162"/>
      <c r="F135" s="323"/>
      <c r="G135" s="162"/>
      <c r="H135" s="162"/>
      <c r="I135" s="162"/>
      <c r="J135" s="162"/>
      <c r="K135" s="151"/>
      <c r="L135" s="151"/>
      <c r="M135" s="5"/>
      <c r="N135" s="5"/>
      <c r="O135" s="5"/>
      <c r="P135" s="5"/>
      <c r="Q135" s="10"/>
      <c r="R135" s="5"/>
      <c r="S135" s="5"/>
    </row>
    <row r="136" spans="1:22" ht="16.5" customHeight="1" x14ac:dyDescent="0.25">
      <c r="A136" s="382" t="s">
        <v>123</v>
      </c>
      <c r="B136" s="382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59"/>
      <c r="N136" s="5"/>
      <c r="O136" s="59"/>
      <c r="P136" s="59"/>
      <c r="Q136" s="59"/>
      <c r="R136" s="59"/>
      <c r="S136" s="59"/>
    </row>
    <row r="137" spans="1:22" ht="28.5" customHeight="1" x14ac:dyDescent="0.25">
      <c r="A137" s="376" t="s">
        <v>227</v>
      </c>
      <c r="B137" s="376"/>
      <c r="C137" s="376"/>
      <c r="D137" s="376"/>
      <c r="E137" s="376"/>
      <c r="F137" s="376"/>
      <c r="G137" s="376"/>
      <c r="H137" s="376"/>
      <c r="I137" s="376"/>
      <c r="J137" s="376"/>
      <c r="K137" s="376"/>
      <c r="L137" s="376"/>
      <c r="M137" s="60"/>
      <c r="N137" s="59"/>
      <c r="O137" s="60"/>
      <c r="P137" s="60"/>
      <c r="Q137" s="60"/>
      <c r="R137" s="60"/>
      <c r="S137" s="60"/>
    </row>
    <row r="138" spans="1:22" ht="30" customHeight="1" x14ac:dyDescent="0.25">
      <c r="A138" s="377" t="s">
        <v>155</v>
      </c>
      <c r="B138" s="377"/>
      <c r="C138" s="377"/>
      <c r="D138" s="377"/>
      <c r="E138" s="377"/>
      <c r="F138" s="377"/>
      <c r="G138" s="377"/>
      <c r="H138" s="377"/>
      <c r="I138" s="377"/>
      <c r="J138" s="377"/>
      <c r="K138" s="377"/>
      <c r="L138" s="377"/>
      <c r="M138" s="61"/>
      <c r="N138" s="60"/>
      <c r="O138" s="61"/>
      <c r="P138" s="61"/>
      <c r="Q138" s="61"/>
      <c r="R138" s="61"/>
      <c r="S138" s="61"/>
      <c r="T138" s="7"/>
      <c r="U138" s="7"/>
      <c r="V138" s="7"/>
    </row>
    <row r="139" spans="1:22" ht="37.5" customHeight="1" x14ac:dyDescent="0.2">
      <c r="A139" s="381" t="s">
        <v>143</v>
      </c>
      <c r="B139" s="381"/>
      <c r="C139" s="381"/>
      <c r="D139" s="381"/>
      <c r="E139" s="381"/>
      <c r="F139" s="381"/>
      <c r="G139" s="381"/>
      <c r="H139" s="381"/>
      <c r="I139" s="381"/>
      <c r="J139" s="381"/>
      <c r="K139" s="381"/>
      <c r="L139" s="381"/>
      <c r="M139" s="65"/>
      <c r="N139" s="61"/>
      <c r="O139" s="65"/>
      <c r="P139" s="65"/>
      <c r="Q139" s="65"/>
      <c r="R139" s="65"/>
      <c r="S139" s="65"/>
      <c r="T139" s="7"/>
      <c r="U139" s="7"/>
      <c r="V139" s="7"/>
    </row>
    <row r="140" spans="1:22" ht="27.75" customHeight="1" x14ac:dyDescent="0.2">
      <c r="A140" s="125" t="s">
        <v>125</v>
      </c>
      <c r="B140" s="126"/>
      <c r="C140" s="127"/>
      <c r="D140" s="128"/>
      <c r="E140" s="368" t="s">
        <v>205</v>
      </c>
      <c r="F140" s="369"/>
      <c r="G140" s="369"/>
      <c r="H140" s="369"/>
      <c r="I140" s="369"/>
      <c r="J140" s="370"/>
      <c r="K140" s="43"/>
      <c r="L140" s="130"/>
      <c r="M140" s="66"/>
      <c r="N140" s="65"/>
      <c r="O140" s="66"/>
      <c r="P140" s="66"/>
      <c r="Q140" s="66"/>
      <c r="R140" s="10"/>
      <c r="S140" s="10"/>
    </row>
    <row r="141" spans="1:22" ht="61.5" customHeight="1" x14ac:dyDescent="0.2">
      <c r="A141" s="131" t="s">
        <v>126</v>
      </c>
      <c r="B141" s="132"/>
      <c r="C141" s="133" t="s">
        <v>127</v>
      </c>
      <c r="D141" s="134" t="s">
        <v>228</v>
      </c>
      <c r="E141" s="134" t="s">
        <v>229</v>
      </c>
      <c r="F141" s="134" t="s">
        <v>234</v>
      </c>
      <c r="G141" s="135" t="s">
        <v>235</v>
      </c>
      <c r="H141" s="134" t="s">
        <v>146</v>
      </c>
      <c r="I141" s="136" t="s">
        <v>128</v>
      </c>
      <c r="J141" s="137" t="s">
        <v>129</v>
      </c>
      <c r="K141" s="43" t="s">
        <v>232</v>
      </c>
      <c r="L141" s="134" t="s">
        <v>233</v>
      </c>
      <c r="M141" s="7"/>
      <c r="N141" s="66"/>
      <c r="O141" s="7"/>
      <c r="P141" s="7"/>
      <c r="Q141" s="7"/>
    </row>
    <row r="142" spans="1:22" ht="22.5" customHeight="1" x14ac:dyDescent="0.2">
      <c r="A142" s="182"/>
      <c r="B142" s="183"/>
      <c r="C142" s="138"/>
      <c r="D142" s="139"/>
      <c r="E142" s="140" t="s">
        <v>0</v>
      </c>
      <c r="F142" s="140" t="s">
        <v>1</v>
      </c>
      <c r="G142" s="140" t="s">
        <v>10</v>
      </c>
      <c r="H142" s="140" t="s">
        <v>224</v>
      </c>
      <c r="I142" s="141" t="s">
        <v>170</v>
      </c>
      <c r="J142" s="142" t="s">
        <v>171</v>
      </c>
      <c r="K142" s="143"/>
      <c r="L142" s="143"/>
      <c r="N142" s="7"/>
    </row>
    <row r="143" spans="1:22" ht="24" customHeight="1" x14ac:dyDescent="0.2">
      <c r="A143" s="184"/>
      <c r="B143" s="184"/>
      <c r="C143" s="167" t="s">
        <v>68</v>
      </c>
      <c r="D143" s="99"/>
      <c r="E143" s="121"/>
      <c r="F143" s="107"/>
      <c r="G143" s="107"/>
      <c r="H143" s="107"/>
      <c r="I143" s="144"/>
      <c r="J143" s="146"/>
      <c r="K143" s="107"/>
      <c r="L143" s="121"/>
    </row>
    <row r="144" spans="1:22" ht="24" customHeight="1" x14ac:dyDescent="0.2">
      <c r="A144" s="180"/>
      <c r="B144" s="180"/>
      <c r="C144" s="168" t="s">
        <v>69</v>
      </c>
      <c r="D144" s="99"/>
      <c r="E144" s="121"/>
      <c r="F144" s="107"/>
      <c r="G144" s="107"/>
      <c r="H144" s="107"/>
      <c r="I144" s="99"/>
      <c r="J144" s="118"/>
      <c r="K144" s="107"/>
      <c r="L144" s="121"/>
    </row>
    <row r="145" spans="1:12" x14ac:dyDescent="0.2">
      <c r="A145" s="181">
        <v>20501</v>
      </c>
      <c r="B145" s="181">
        <v>20501</v>
      </c>
      <c r="C145" s="120" t="s">
        <v>70</v>
      </c>
      <c r="D145" s="226">
        <v>2200000</v>
      </c>
      <c r="E145" s="225">
        <v>0</v>
      </c>
      <c r="F145" s="223">
        <v>0</v>
      </c>
      <c r="G145" s="223">
        <v>0</v>
      </c>
      <c r="H145" s="223">
        <v>0</v>
      </c>
      <c r="I145" s="226">
        <v>0</v>
      </c>
      <c r="J145" s="224">
        <v>0</v>
      </c>
      <c r="K145" s="223">
        <v>0</v>
      </c>
      <c r="L145" s="225">
        <v>2200000</v>
      </c>
    </row>
    <row r="146" spans="1:12" x14ac:dyDescent="0.2">
      <c r="A146" s="181">
        <v>20503</v>
      </c>
      <c r="B146" s="181">
        <v>20503</v>
      </c>
      <c r="C146" s="120" t="s">
        <v>71</v>
      </c>
      <c r="D146" s="226">
        <v>0</v>
      </c>
      <c r="E146" s="225">
        <v>0</v>
      </c>
      <c r="F146" s="223">
        <v>0</v>
      </c>
      <c r="G146" s="223">
        <v>0</v>
      </c>
      <c r="H146" s="223">
        <v>0</v>
      </c>
      <c r="I146" s="226">
        <v>0</v>
      </c>
      <c r="J146" s="224">
        <v>0</v>
      </c>
      <c r="K146" s="223">
        <v>0</v>
      </c>
      <c r="L146" s="225">
        <v>0</v>
      </c>
    </row>
    <row r="147" spans="1:12" ht="19.5" customHeight="1" x14ac:dyDescent="0.2">
      <c r="A147" s="180"/>
      <c r="B147" s="180"/>
      <c r="C147" s="164" t="s">
        <v>78</v>
      </c>
      <c r="D147" s="238">
        <v>2200000</v>
      </c>
      <c r="E147" s="236">
        <v>0</v>
      </c>
      <c r="F147" s="236">
        <v>0</v>
      </c>
      <c r="G147" s="236">
        <v>0</v>
      </c>
      <c r="H147" s="236">
        <v>0</v>
      </c>
      <c r="I147" s="236">
        <v>0</v>
      </c>
      <c r="J147" s="242">
        <v>0</v>
      </c>
      <c r="K147" s="236">
        <v>0</v>
      </c>
      <c r="L147" s="237">
        <v>2200000</v>
      </c>
    </row>
    <row r="148" spans="1:12" ht="19.5" customHeight="1" x14ac:dyDescent="0.2">
      <c r="A148" s="180"/>
      <c r="B148" s="180"/>
      <c r="C148" s="168" t="s">
        <v>73</v>
      </c>
      <c r="D148" s="250"/>
      <c r="E148" s="292"/>
      <c r="F148" s="251"/>
      <c r="G148" s="251"/>
      <c r="H148" s="251"/>
      <c r="I148" s="250"/>
      <c r="J148" s="239"/>
      <c r="K148" s="251"/>
      <c r="L148" s="292"/>
    </row>
    <row r="149" spans="1:12" x14ac:dyDescent="0.2">
      <c r="A149" s="181">
        <v>20601</v>
      </c>
      <c r="B149" s="181">
        <v>20601</v>
      </c>
      <c r="C149" s="120" t="s">
        <v>74</v>
      </c>
      <c r="D149" s="225">
        <v>100000</v>
      </c>
      <c r="E149" s="225">
        <v>147833.93</v>
      </c>
      <c r="F149" s="223">
        <v>138794.82999999999</v>
      </c>
      <c r="G149" s="223">
        <v>0</v>
      </c>
      <c r="H149" s="223">
        <v>9039.1000000000058</v>
      </c>
      <c r="I149" s="226">
        <v>147833.93</v>
      </c>
      <c r="J149" s="224">
        <v>0</v>
      </c>
      <c r="K149" s="343">
        <v>-50000</v>
      </c>
      <c r="L149" s="225">
        <v>50000</v>
      </c>
    </row>
    <row r="150" spans="1:12" ht="22.5" x14ac:dyDescent="0.2">
      <c r="A150" s="185">
        <v>20603</v>
      </c>
      <c r="B150" s="185">
        <v>20603</v>
      </c>
      <c r="C150" s="335" t="s">
        <v>239</v>
      </c>
      <c r="D150" s="225">
        <v>2000</v>
      </c>
      <c r="E150" s="225">
        <v>0</v>
      </c>
      <c r="F150" s="223">
        <v>0</v>
      </c>
      <c r="G150" s="223">
        <v>0</v>
      </c>
      <c r="H150" s="223">
        <v>0</v>
      </c>
      <c r="I150" s="226">
        <v>0</v>
      </c>
      <c r="J150" s="224">
        <v>0</v>
      </c>
      <c r="K150" s="223">
        <v>0</v>
      </c>
      <c r="L150" s="225">
        <v>2000</v>
      </c>
    </row>
    <row r="151" spans="1:12" ht="15" customHeight="1" x14ac:dyDescent="0.2">
      <c r="A151" s="181">
        <v>20605</v>
      </c>
      <c r="B151" s="181">
        <v>20605</v>
      </c>
      <c r="C151" s="120" t="s">
        <v>75</v>
      </c>
      <c r="D151" s="225">
        <v>15803.15</v>
      </c>
      <c r="E151" s="225">
        <v>0</v>
      </c>
      <c r="F151" s="223">
        <v>0</v>
      </c>
      <c r="G151" s="223"/>
      <c r="H151" s="223">
        <v>0</v>
      </c>
      <c r="I151" s="226">
        <v>0</v>
      </c>
      <c r="J151" s="224">
        <v>0</v>
      </c>
      <c r="K151" s="343">
        <v>-803.14999999999964</v>
      </c>
      <c r="L151" s="225">
        <v>15000</v>
      </c>
    </row>
    <row r="152" spans="1:12" x14ac:dyDescent="0.2">
      <c r="A152" s="181">
        <v>20607</v>
      </c>
      <c r="B152" s="181">
        <v>20607</v>
      </c>
      <c r="C152" s="120" t="s">
        <v>76</v>
      </c>
      <c r="D152" s="225">
        <v>2000</v>
      </c>
      <c r="E152" s="225">
        <v>0</v>
      </c>
      <c r="F152" s="223">
        <v>0</v>
      </c>
      <c r="G152" s="223">
        <v>0</v>
      </c>
      <c r="H152" s="223">
        <v>0</v>
      </c>
      <c r="I152" s="226">
        <v>0</v>
      </c>
      <c r="J152" s="224">
        <v>0</v>
      </c>
      <c r="K152" s="223">
        <v>0</v>
      </c>
      <c r="L152" s="225">
        <v>2000</v>
      </c>
    </row>
    <row r="153" spans="1:12" x14ac:dyDescent="0.2">
      <c r="A153" s="181">
        <v>20609</v>
      </c>
      <c r="B153" s="181">
        <v>20609</v>
      </c>
      <c r="C153" s="120" t="s">
        <v>77</v>
      </c>
      <c r="D153" s="225">
        <v>100000</v>
      </c>
      <c r="E153" s="225">
        <v>200541.32</v>
      </c>
      <c r="F153" s="223">
        <v>80925.53</v>
      </c>
      <c r="G153" s="223">
        <v>0</v>
      </c>
      <c r="H153" s="223">
        <v>119615.79</v>
      </c>
      <c r="I153" s="226">
        <v>200541.32</v>
      </c>
      <c r="J153" s="224">
        <v>0</v>
      </c>
      <c r="K153" s="343">
        <v>-50000</v>
      </c>
      <c r="L153" s="225">
        <v>50000</v>
      </c>
    </row>
    <row r="154" spans="1:12" ht="22.5" x14ac:dyDescent="0.2">
      <c r="A154" s="185">
        <v>20611</v>
      </c>
      <c r="B154" s="336">
        <v>20611</v>
      </c>
      <c r="C154" s="335" t="s">
        <v>240</v>
      </c>
      <c r="D154" s="225">
        <v>10000</v>
      </c>
      <c r="E154" s="225">
        <v>1501.45</v>
      </c>
      <c r="F154" s="223">
        <v>0</v>
      </c>
      <c r="G154" s="223">
        <v>0</v>
      </c>
      <c r="H154" s="223">
        <v>1362.41</v>
      </c>
      <c r="I154" s="226">
        <v>1362.41</v>
      </c>
      <c r="J154" s="224">
        <v>139.03999999999996</v>
      </c>
      <c r="K154" s="223">
        <v>0</v>
      </c>
      <c r="L154" s="225">
        <v>10000</v>
      </c>
    </row>
    <row r="155" spans="1:12" x14ac:dyDescent="0.2">
      <c r="A155" s="185"/>
      <c r="B155" s="185"/>
      <c r="C155" s="157"/>
      <c r="D155" s="250"/>
      <c r="E155" s="292"/>
      <c r="F155" s="251"/>
      <c r="G155" s="251"/>
      <c r="H155" s="251"/>
      <c r="I155" s="250"/>
      <c r="J155" s="282"/>
      <c r="K155" s="223">
        <v>0</v>
      </c>
      <c r="L155" s="292"/>
    </row>
    <row r="156" spans="1:12" ht="18.75" customHeight="1" x14ac:dyDescent="0.2">
      <c r="A156" s="180"/>
      <c r="B156" s="180"/>
      <c r="C156" s="164" t="s">
        <v>79</v>
      </c>
      <c r="D156" s="273">
        <v>229803.15</v>
      </c>
      <c r="E156" s="237">
        <v>349876.7</v>
      </c>
      <c r="F156" s="237">
        <v>219720.36</v>
      </c>
      <c r="G156" s="237">
        <v>0</v>
      </c>
      <c r="H156" s="237">
        <v>130017.3</v>
      </c>
      <c r="I156" s="237">
        <v>349737.66</v>
      </c>
      <c r="J156" s="240">
        <v>139.03999999999996</v>
      </c>
      <c r="K156" s="353">
        <v>-100803.15</v>
      </c>
      <c r="L156" s="237">
        <v>129000</v>
      </c>
    </row>
    <row r="157" spans="1:12" ht="18.75" customHeight="1" x14ac:dyDescent="0.2">
      <c r="A157" s="180"/>
      <c r="B157" s="180"/>
      <c r="C157" s="168" t="s">
        <v>206</v>
      </c>
      <c r="D157" s="304"/>
      <c r="E157" s="291"/>
      <c r="F157" s="291"/>
      <c r="G157" s="291"/>
      <c r="H157" s="291"/>
      <c r="I157" s="290"/>
      <c r="J157" s="305"/>
      <c r="K157" s="354"/>
      <c r="L157" s="291"/>
    </row>
    <row r="158" spans="1:12" ht="18.75" customHeight="1" x14ac:dyDescent="0.2">
      <c r="A158" s="180">
        <v>20701</v>
      </c>
      <c r="B158" s="181">
        <v>20701</v>
      </c>
      <c r="C158" s="120" t="s">
        <v>207</v>
      </c>
      <c r="D158" s="234">
        <v>359190</v>
      </c>
      <c r="E158" s="225">
        <v>0</v>
      </c>
      <c r="F158" s="223">
        <v>0</v>
      </c>
      <c r="G158" s="223">
        <v>0</v>
      </c>
      <c r="H158" s="223">
        <v>0</v>
      </c>
      <c r="I158" s="226">
        <v>0</v>
      </c>
      <c r="J158" s="224">
        <v>0</v>
      </c>
      <c r="K158" s="355">
        <v>72882</v>
      </c>
      <c r="L158" s="233">
        <v>432072</v>
      </c>
    </row>
    <row r="159" spans="1:12" ht="18.75" customHeight="1" x14ac:dyDescent="0.2">
      <c r="A159" s="180"/>
      <c r="B159" s="180"/>
      <c r="C159" s="170" t="s">
        <v>81</v>
      </c>
      <c r="D159" s="238">
        <v>359190</v>
      </c>
      <c r="E159" s="238">
        <v>0</v>
      </c>
      <c r="F159" s="238">
        <v>0</v>
      </c>
      <c r="G159" s="238">
        <v>0</v>
      </c>
      <c r="H159" s="238">
        <v>0</v>
      </c>
      <c r="I159" s="238">
        <v>0</v>
      </c>
      <c r="J159" s="240">
        <v>0</v>
      </c>
      <c r="K159" s="344">
        <v>72882</v>
      </c>
      <c r="L159" s="237">
        <v>432072</v>
      </c>
    </row>
    <row r="160" spans="1:12" ht="21.75" customHeight="1" x14ac:dyDescent="0.2">
      <c r="A160" s="180"/>
      <c r="B160" s="180"/>
      <c r="C160" s="113" t="s">
        <v>9</v>
      </c>
      <c r="D160" s="238">
        <v>2788993.15</v>
      </c>
      <c r="E160" s="237">
        <v>349876.7</v>
      </c>
      <c r="F160" s="237">
        <v>219720.36</v>
      </c>
      <c r="G160" s="237">
        <v>0</v>
      </c>
      <c r="H160" s="237">
        <v>130017.3</v>
      </c>
      <c r="I160" s="237">
        <v>349737.66</v>
      </c>
      <c r="J160" s="242">
        <v>139.03999999999996</v>
      </c>
      <c r="K160" s="344">
        <v>-27921.149999999907</v>
      </c>
      <c r="L160" s="237">
        <v>2761072</v>
      </c>
    </row>
    <row r="161" spans="1:12" ht="22.5" customHeight="1" x14ac:dyDescent="0.2">
      <c r="A161" s="180"/>
      <c r="B161" s="180"/>
      <c r="C161" s="114" t="s">
        <v>152</v>
      </c>
      <c r="D161" s="250"/>
      <c r="E161" s="292"/>
      <c r="F161" s="251"/>
      <c r="G161" s="251"/>
      <c r="H161" s="251"/>
      <c r="I161" s="250"/>
      <c r="J161" s="239"/>
      <c r="K161" s="345"/>
      <c r="L161" s="292"/>
    </row>
    <row r="162" spans="1:12" ht="21" customHeight="1" x14ac:dyDescent="0.2">
      <c r="A162" s="180"/>
      <c r="B162" s="180"/>
      <c r="C162" s="169" t="s">
        <v>215</v>
      </c>
      <c r="D162" s="250"/>
      <c r="E162" s="292"/>
      <c r="F162" s="251"/>
      <c r="G162" s="251"/>
      <c r="H162" s="251"/>
      <c r="I162" s="250"/>
      <c r="J162" s="239"/>
      <c r="K162" s="345"/>
      <c r="L162" s="292"/>
    </row>
    <row r="163" spans="1:12" x14ac:dyDescent="0.2">
      <c r="A163" s="181">
        <v>30801</v>
      </c>
      <c r="B163" s="181">
        <v>30801</v>
      </c>
      <c r="C163" s="120" t="s">
        <v>80</v>
      </c>
      <c r="D163" s="226">
        <v>15000</v>
      </c>
      <c r="E163" s="230"/>
      <c r="F163" s="223">
        <v>0</v>
      </c>
      <c r="G163" s="223">
        <v>0</v>
      </c>
      <c r="H163" s="223">
        <v>0</v>
      </c>
      <c r="I163" s="226">
        <v>0</v>
      </c>
      <c r="J163" s="224">
        <v>0</v>
      </c>
      <c r="K163" s="223">
        <v>0</v>
      </c>
      <c r="L163" s="225">
        <v>15000</v>
      </c>
    </row>
    <row r="164" spans="1:12" ht="22.5" x14ac:dyDescent="0.2">
      <c r="A164" s="185">
        <v>30802</v>
      </c>
      <c r="B164" s="185">
        <v>30802</v>
      </c>
      <c r="C164" s="335" t="s">
        <v>241</v>
      </c>
      <c r="D164" s="226">
        <v>300000</v>
      </c>
      <c r="E164" s="230">
        <v>15166.54</v>
      </c>
      <c r="F164" s="223">
        <v>9294.01</v>
      </c>
      <c r="G164" s="223">
        <v>0</v>
      </c>
      <c r="H164" s="223">
        <v>0</v>
      </c>
      <c r="I164" s="226">
        <v>9294.01</v>
      </c>
      <c r="J164" s="224">
        <v>5872.5300000000007</v>
      </c>
      <c r="K164" s="223">
        <v>0</v>
      </c>
      <c r="L164" s="225">
        <v>300000</v>
      </c>
    </row>
    <row r="165" spans="1:12" ht="22.5" x14ac:dyDescent="0.2">
      <c r="A165" s="185">
        <v>30803</v>
      </c>
      <c r="B165" s="185">
        <v>30803</v>
      </c>
      <c r="C165" s="335" t="s">
        <v>242</v>
      </c>
      <c r="D165" s="226">
        <v>2100000</v>
      </c>
      <c r="E165" s="230">
        <v>241301.03</v>
      </c>
      <c r="F165" s="223">
        <v>238441.29</v>
      </c>
      <c r="G165" s="223">
        <v>0</v>
      </c>
      <c r="H165" s="223">
        <v>2859.34</v>
      </c>
      <c r="I165" s="226">
        <v>241300.63</v>
      </c>
      <c r="J165" s="224">
        <v>0.39999999999417923</v>
      </c>
      <c r="K165" s="223">
        <v>0</v>
      </c>
      <c r="L165" s="225">
        <v>2100000</v>
      </c>
    </row>
    <row r="166" spans="1:12" ht="22.5" x14ac:dyDescent="0.2">
      <c r="A166" s="185">
        <v>30804</v>
      </c>
      <c r="B166" s="185">
        <v>30804</v>
      </c>
      <c r="C166" s="335" t="s">
        <v>243</v>
      </c>
      <c r="D166" s="226">
        <v>175000</v>
      </c>
      <c r="E166" s="230">
        <v>82604.08</v>
      </c>
      <c r="F166" s="223">
        <v>798.48</v>
      </c>
      <c r="G166" s="223">
        <v>0</v>
      </c>
      <c r="H166" s="223">
        <v>81805.600000000006</v>
      </c>
      <c r="I166" s="226">
        <v>82604.08</v>
      </c>
      <c r="J166" s="224">
        <v>0</v>
      </c>
      <c r="K166" s="223">
        <v>0</v>
      </c>
      <c r="L166" s="225">
        <v>175000</v>
      </c>
    </row>
    <row r="167" spans="1:12" ht="33.75" x14ac:dyDescent="0.2">
      <c r="A167" s="185">
        <v>30805</v>
      </c>
      <c r="B167" s="185">
        <v>30805</v>
      </c>
      <c r="C167" s="109" t="s">
        <v>244</v>
      </c>
      <c r="D167" s="225">
        <v>50000</v>
      </c>
      <c r="E167" s="230">
        <v>3214.14</v>
      </c>
      <c r="F167" s="230">
        <v>799.37</v>
      </c>
      <c r="G167" s="223">
        <v>0</v>
      </c>
      <c r="H167" s="223">
        <v>2414.77</v>
      </c>
      <c r="I167" s="226">
        <v>3214.14</v>
      </c>
      <c r="J167" s="224">
        <v>0</v>
      </c>
      <c r="K167" s="223">
        <v>0</v>
      </c>
      <c r="L167" s="225">
        <v>50000</v>
      </c>
    </row>
    <row r="168" spans="1:12" x14ac:dyDescent="0.2">
      <c r="A168" s="185"/>
      <c r="B168" s="185"/>
      <c r="C168" s="148"/>
      <c r="D168" s="250"/>
      <c r="E168" s="306"/>
      <c r="F168" s="251"/>
      <c r="G168" s="251"/>
      <c r="H168" s="251"/>
      <c r="I168" s="250"/>
      <c r="J168" s="239"/>
      <c r="K168" s="223">
        <v>0</v>
      </c>
      <c r="L168" s="292"/>
    </row>
    <row r="169" spans="1:12" x14ac:dyDescent="0.2">
      <c r="A169" s="185"/>
      <c r="B169" s="185"/>
      <c r="C169" s="119"/>
      <c r="D169" s="250"/>
      <c r="E169" s="306"/>
      <c r="F169" s="251"/>
      <c r="G169" s="251"/>
      <c r="H169" s="251"/>
      <c r="I169" s="250"/>
      <c r="J169" s="282"/>
      <c r="K169" s="223">
        <v>0</v>
      </c>
      <c r="L169" s="292"/>
    </row>
    <row r="170" spans="1:12" ht="18" customHeight="1" x14ac:dyDescent="0.2">
      <c r="A170" s="180"/>
      <c r="B170" s="180"/>
      <c r="C170" s="164" t="s">
        <v>208</v>
      </c>
      <c r="D170" s="238">
        <v>2640000</v>
      </c>
      <c r="E170" s="274">
        <v>342285.79000000004</v>
      </c>
      <c r="F170" s="274">
        <v>249333.15000000002</v>
      </c>
      <c r="G170" s="274">
        <v>0</v>
      </c>
      <c r="H170" s="274">
        <v>87079.71</v>
      </c>
      <c r="I170" s="274">
        <v>336412.86000000004</v>
      </c>
      <c r="J170" s="275">
        <v>5872.9299999999948</v>
      </c>
      <c r="K170" s="344">
        <v>0</v>
      </c>
      <c r="L170" s="237">
        <v>2640000</v>
      </c>
    </row>
    <row r="171" spans="1:12" ht="22.5" customHeight="1" thickBot="1" x14ac:dyDescent="0.25">
      <c r="A171" s="191"/>
      <c r="B171" s="191"/>
      <c r="C171" s="171" t="s">
        <v>16</v>
      </c>
      <c r="D171" s="276">
        <v>2640000</v>
      </c>
      <c r="E171" s="277">
        <v>342285.79000000004</v>
      </c>
      <c r="F171" s="277">
        <v>249333.15000000002</v>
      </c>
      <c r="G171" s="277">
        <v>0</v>
      </c>
      <c r="H171" s="277">
        <v>87079.71</v>
      </c>
      <c r="I171" s="277">
        <v>336412.86000000004</v>
      </c>
      <c r="J171" s="278">
        <v>5872.9299999999948</v>
      </c>
      <c r="K171" s="356">
        <v>0</v>
      </c>
      <c r="L171" s="279">
        <v>2640000</v>
      </c>
    </row>
    <row r="172" spans="1:12" ht="28.5" customHeight="1" thickTop="1" x14ac:dyDescent="0.2">
      <c r="A172" s="180"/>
      <c r="B172" s="180"/>
      <c r="C172" s="172" t="s">
        <v>141</v>
      </c>
      <c r="D172" s="280"/>
      <c r="E172" s="281"/>
      <c r="F172" s="250"/>
      <c r="G172" s="250"/>
      <c r="H172" s="250"/>
      <c r="I172" s="250"/>
      <c r="J172" s="239"/>
      <c r="K172" s="357"/>
      <c r="L172" s="250"/>
    </row>
    <row r="173" spans="1:12" ht="15" customHeight="1" x14ac:dyDescent="0.2">
      <c r="A173" s="180"/>
      <c r="B173" s="180"/>
      <c r="C173" s="173" t="s">
        <v>153</v>
      </c>
      <c r="D173" s="280">
        <v>13389130.57</v>
      </c>
      <c r="E173" s="281">
        <v>2502123.1800000002</v>
      </c>
      <c r="F173" s="281">
        <v>796499.04</v>
      </c>
      <c r="G173" s="281">
        <v>1223072.6599999999</v>
      </c>
      <c r="H173" s="281">
        <v>447171.99</v>
      </c>
      <c r="I173" s="281">
        <v>2466743.6900000004</v>
      </c>
      <c r="J173" s="239">
        <v>35379.489999999991</v>
      </c>
      <c r="K173" s="345">
        <v>-873110.54000000097</v>
      </c>
      <c r="L173" s="250">
        <v>12516020.029999999</v>
      </c>
    </row>
    <row r="174" spans="1:12" ht="16.5" customHeight="1" x14ac:dyDescent="0.2">
      <c r="A174" s="180"/>
      <c r="B174" s="180"/>
      <c r="C174" s="173" t="s">
        <v>23</v>
      </c>
      <c r="D174" s="280">
        <v>2788993.15</v>
      </c>
      <c r="E174" s="281">
        <v>349876.7</v>
      </c>
      <c r="F174" s="281">
        <v>219720.36</v>
      </c>
      <c r="G174" s="281">
        <v>0</v>
      </c>
      <c r="H174" s="281">
        <v>130017.3</v>
      </c>
      <c r="I174" s="281">
        <v>349737.66</v>
      </c>
      <c r="J174" s="239">
        <v>139.03999999999996</v>
      </c>
      <c r="K174" s="345">
        <v>-27921.149999999907</v>
      </c>
      <c r="L174" s="250">
        <v>2761072</v>
      </c>
    </row>
    <row r="175" spans="1:12" ht="15.75" customHeight="1" x14ac:dyDescent="0.2">
      <c r="A175" s="180"/>
      <c r="B175" s="180"/>
      <c r="C175" s="173" t="s">
        <v>24</v>
      </c>
      <c r="D175" s="280">
        <v>2640000</v>
      </c>
      <c r="E175" s="281">
        <v>342285.79000000004</v>
      </c>
      <c r="F175" s="281">
        <v>249333.15000000002</v>
      </c>
      <c r="G175" s="281">
        <v>0</v>
      </c>
      <c r="H175" s="281">
        <v>87079.71</v>
      </c>
      <c r="I175" s="281">
        <v>336412.86000000004</v>
      </c>
      <c r="J175" s="282">
        <v>5872.9299999999948</v>
      </c>
      <c r="K175" s="345">
        <v>0</v>
      </c>
      <c r="L175" s="250">
        <v>2640000</v>
      </c>
    </row>
    <row r="176" spans="1:12" ht="20.25" customHeight="1" x14ac:dyDescent="0.2">
      <c r="A176" s="180"/>
      <c r="B176" s="180"/>
      <c r="C176" s="165" t="s">
        <v>154</v>
      </c>
      <c r="D176" s="241">
        <v>18818123.719999999</v>
      </c>
      <c r="E176" s="283">
        <v>3194285.6700000004</v>
      </c>
      <c r="F176" s="238">
        <v>1265552.55</v>
      </c>
      <c r="G176" s="283">
        <v>1223072.6599999999</v>
      </c>
      <c r="H176" s="238">
        <v>664269</v>
      </c>
      <c r="I176" s="283">
        <v>3152894.2100000004</v>
      </c>
      <c r="J176" s="240">
        <v>41391.459999999985</v>
      </c>
      <c r="K176" s="344">
        <v>-901031.68999999762</v>
      </c>
      <c r="L176" s="238">
        <v>17917092.030000001</v>
      </c>
    </row>
    <row r="177" spans="1:12" ht="19.5" customHeight="1" thickBot="1" x14ac:dyDescent="0.25">
      <c r="A177" s="175"/>
      <c r="B177" s="175"/>
      <c r="C177" s="174" t="s">
        <v>84</v>
      </c>
      <c r="D177" s="284">
        <v>18818123.719999999</v>
      </c>
      <c r="E177" s="285">
        <v>3194285.6700000004</v>
      </c>
      <c r="F177" s="286">
        <v>1265552.55</v>
      </c>
      <c r="G177" s="286">
        <v>1223072.6599999999</v>
      </c>
      <c r="H177" s="286">
        <v>664269</v>
      </c>
      <c r="I177" s="286">
        <v>3152894.2100000004</v>
      </c>
      <c r="J177" s="287">
        <v>41391.459999999985</v>
      </c>
      <c r="K177" s="358">
        <v>-901031.68999999762</v>
      </c>
      <c r="L177" s="286">
        <v>17917092.030000001</v>
      </c>
    </row>
    <row r="178" spans="1:12" x14ac:dyDescent="0.2">
      <c r="A178" s="162"/>
      <c r="B178" s="162"/>
      <c r="C178" s="162"/>
      <c r="D178" s="162"/>
      <c r="E178" s="162"/>
      <c r="F178" s="162"/>
      <c r="G178" s="162"/>
      <c r="H178" s="162"/>
      <c r="I178" s="162"/>
      <c r="J178" s="162"/>
      <c r="K178" s="162"/>
      <c r="L178" s="162"/>
    </row>
    <row r="179" spans="1:12" x14ac:dyDescent="0.2">
      <c r="A179" s="162"/>
      <c r="B179" s="162"/>
      <c r="C179" s="162"/>
      <c r="D179" s="162"/>
      <c r="E179" s="162"/>
      <c r="F179" s="162"/>
      <c r="G179" s="162"/>
      <c r="H179" s="162"/>
      <c r="I179" s="162"/>
      <c r="J179" s="162"/>
      <c r="K179" s="215" t="s">
        <v>220</v>
      </c>
      <c r="L179" s="162">
        <v>8994648.129999999</v>
      </c>
    </row>
    <row r="180" spans="1:12" x14ac:dyDescent="0.2">
      <c r="A180" s="162"/>
      <c r="B180" s="162"/>
      <c r="C180" s="162"/>
      <c r="D180" s="162"/>
      <c r="E180" s="162"/>
      <c r="F180" s="162"/>
      <c r="G180" s="162"/>
      <c r="H180" s="162"/>
      <c r="I180" s="162"/>
      <c r="J180" s="162"/>
      <c r="K180" s="215" t="s">
        <v>221</v>
      </c>
      <c r="L180" s="216">
        <v>26911740.16</v>
      </c>
    </row>
    <row r="181" spans="1:12" x14ac:dyDescent="0.2">
      <c r="A181" s="162"/>
      <c r="B181" s="162"/>
      <c r="C181" s="162"/>
      <c r="D181" s="162"/>
      <c r="E181" s="162"/>
      <c r="F181" s="162"/>
      <c r="G181" s="162"/>
      <c r="H181" s="162"/>
      <c r="I181" s="162"/>
      <c r="J181" s="162"/>
      <c r="K181" s="162"/>
      <c r="L181" s="162"/>
    </row>
    <row r="182" spans="1:12" x14ac:dyDescent="0.2">
      <c r="A182" s="162"/>
      <c r="B182" s="162"/>
      <c r="C182" s="162"/>
      <c r="D182" s="162"/>
      <c r="E182" s="162"/>
      <c r="F182" s="162"/>
      <c r="G182" s="162"/>
      <c r="H182" s="162"/>
      <c r="I182" s="162"/>
      <c r="J182" s="162"/>
      <c r="K182" s="162"/>
      <c r="L182" s="162"/>
    </row>
    <row r="183" spans="1:12" x14ac:dyDescent="0.2">
      <c r="A183" s="162"/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</row>
    <row r="184" spans="1:12" x14ac:dyDescent="0.2">
      <c r="A184" s="162"/>
      <c r="B184" s="162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</row>
    <row r="185" spans="1:12" x14ac:dyDescent="0.2">
      <c r="A185" s="162"/>
      <c r="B185" s="162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</row>
    <row r="186" spans="1:12" x14ac:dyDescent="0.2">
      <c r="A186" s="162"/>
      <c r="B186" s="162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</row>
    <row r="187" spans="1:12" x14ac:dyDescent="0.2">
      <c r="A187" s="162"/>
      <c r="B187" s="162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</row>
    <row r="188" spans="1:12" x14ac:dyDescent="0.2">
      <c r="A188" s="162"/>
      <c r="B188" s="162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</row>
    <row r="189" spans="1:12" x14ac:dyDescent="0.2">
      <c r="A189" s="162"/>
      <c r="B189" s="162"/>
      <c r="C189" s="162"/>
      <c r="D189" s="162"/>
      <c r="E189" s="162"/>
      <c r="F189" s="162"/>
      <c r="G189" s="162"/>
      <c r="H189" s="162"/>
      <c r="I189" s="162"/>
      <c r="J189" s="162"/>
      <c r="K189" s="162"/>
      <c r="L189" s="162"/>
    </row>
    <row r="190" spans="1:12" x14ac:dyDescent="0.2">
      <c r="A190" s="162"/>
      <c r="B190" s="162"/>
      <c r="C190" s="162"/>
      <c r="D190" s="162"/>
      <c r="E190" s="162"/>
      <c r="F190" s="162"/>
      <c r="G190" s="162"/>
      <c r="H190" s="162"/>
      <c r="I190" s="162"/>
      <c r="J190" s="162"/>
      <c r="K190" s="162"/>
      <c r="L190" s="162"/>
    </row>
    <row r="191" spans="1:12" x14ac:dyDescent="0.2">
      <c r="A191" s="162"/>
      <c r="B191" s="162"/>
      <c r="C191" s="162"/>
      <c r="D191" s="162"/>
      <c r="E191" s="162"/>
      <c r="F191" s="162"/>
      <c r="G191" s="162"/>
      <c r="H191" s="162"/>
      <c r="I191" s="162"/>
      <c r="J191" s="162"/>
      <c r="K191" s="162"/>
      <c r="L191" s="162"/>
    </row>
    <row r="192" spans="1:12" x14ac:dyDescent="0.2">
      <c r="A192" s="162"/>
      <c r="B192" s="162"/>
      <c r="C192" s="162"/>
      <c r="D192" s="162"/>
      <c r="E192" s="162"/>
      <c r="F192" s="162"/>
      <c r="G192" s="162"/>
      <c r="H192" s="162"/>
      <c r="I192" s="162"/>
      <c r="J192" s="162"/>
      <c r="K192" s="162"/>
      <c r="L192" s="162"/>
    </row>
    <row r="193" spans="1:12" x14ac:dyDescent="0.2">
      <c r="A193" s="162"/>
      <c r="B193" s="162"/>
      <c r="C193" s="162"/>
      <c r="D193" s="162"/>
      <c r="E193" s="162"/>
      <c r="F193" s="162"/>
      <c r="G193" s="162"/>
      <c r="H193" s="162"/>
      <c r="I193" s="162"/>
      <c r="J193" s="162"/>
      <c r="K193" s="162"/>
      <c r="L193" s="162"/>
    </row>
    <row r="194" spans="1:12" x14ac:dyDescent="0.2">
      <c r="A194" s="162"/>
      <c r="B194" s="162"/>
      <c r="C194" s="162"/>
      <c r="D194" s="162"/>
      <c r="E194" s="162"/>
      <c r="F194" s="162"/>
      <c r="G194" s="162"/>
      <c r="H194" s="162"/>
      <c r="I194" s="162"/>
      <c r="J194" s="162"/>
      <c r="K194" s="162"/>
      <c r="L194" s="162"/>
    </row>
    <row r="195" spans="1:12" x14ac:dyDescent="0.2">
      <c r="A195" s="162"/>
      <c r="B195" s="162"/>
      <c r="C195" s="162"/>
      <c r="D195" s="162"/>
      <c r="E195" s="162"/>
      <c r="F195" s="162"/>
      <c r="G195" s="162"/>
      <c r="H195" s="162"/>
      <c r="I195" s="162"/>
      <c r="J195" s="162"/>
      <c r="K195" s="162"/>
      <c r="L195" s="162"/>
    </row>
    <row r="196" spans="1:12" x14ac:dyDescent="0.2">
      <c r="A196" s="162"/>
      <c r="B196" s="162"/>
      <c r="C196" s="162"/>
      <c r="D196" s="162"/>
      <c r="E196" s="162"/>
      <c r="F196" s="162"/>
      <c r="G196" s="162"/>
      <c r="H196" s="162"/>
      <c r="I196" s="162"/>
      <c r="J196" s="162"/>
      <c r="K196" s="162"/>
      <c r="L196" s="162"/>
    </row>
    <row r="197" spans="1:12" x14ac:dyDescent="0.2">
      <c r="A197" s="162"/>
      <c r="B197" s="162"/>
      <c r="C197" s="162"/>
      <c r="D197" s="162"/>
      <c r="E197" s="162"/>
      <c r="F197" s="162"/>
      <c r="G197" s="162"/>
      <c r="H197" s="162"/>
      <c r="I197" s="162"/>
      <c r="J197" s="162"/>
      <c r="K197" s="162"/>
      <c r="L197" s="162"/>
    </row>
    <row r="198" spans="1:12" x14ac:dyDescent="0.2">
      <c r="A198" s="162"/>
      <c r="B198" s="162"/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</row>
    <row r="199" spans="1:12" x14ac:dyDescent="0.2">
      <c r="A199" s="162"/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</row>
    <row r="200" spans="1:12" x14ac:dyDescent="0.2">
      <c r="A200" s="162"/>
      <c r="B200" s="162"/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</row>
    <row r="201" spans="1:12" x14ac:dyDescent="0.2">
      <c r="A201" s="162"/>
      <c r="B201" s="162"/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</row>
    <row r="202" spans="1:12" x14ac:dyDescent="0.2">
      <c r="A202" s="162"/>
      <c r="B202" s="162"/>
      <c r="C202" s="162"/>
      <c r="D202" s="162"/>
      <c r="E202" s="162"/>
      <c r="F202" s="162"/>
      <c r="G202" s="162"/>
      <c r="H202" s="162"/>
      <c r="I202" s="162"/>
      <c r="J202" s="162"/>
      <c r="K202" s="162"/>
      <c r="L202" s="162"/>
    </row>
    <row r="203" spans="1:12" x14ac:dyDescent="0.2">
      <c r="A203" s="162"/>
      <c r="B203" s="162"/>
      <c r="C203" s="162"/>
      <c r="D203" s="162"/>
      <c r="E203" s="162"/>
      <c r="F203" s="162"/>
      <c r="G203" s="162"/>
      <c r="H203" s="162"/>
      <c r="I203" s="162"/>
      <c r="J203" s="162"/>
      <c r="K203" s="162"/>
      <c r="L203" s="162"/>
    </row>
    <row r="204" spans="1:12" x14ac:dyDescent="0.2">
      <c r="A204" s="162"/>
      <c r="B204" s="162"/>
      <c r="C204" s="162"/>
      <c r="D204" s="162"/>
      <c r="E204" s="162"/>
      <c r="F204" s="162"/>
      <c r="G204" s="162"/>
      <c r="H204" s="162"/>
      <c r="I204" s="162"/>
      <c r="J204" s="162"/>
      <c r="K204" s="162"/>
      <c r="L204" s="162"/>
    </row>
    <row r="205" spans="1:12" x14ac:dyDescent="0.2">
      <c r="A205" s="162"/>
      <c r="B205" s="162"/>
      <c r="C205" s="162"/>
      <c r="D205" s="162"/>
      <c r="E205" s="162"/>
      <c r="F205" s="162"/>
      <c r="G205" s="162"/>
      <c r="H205" s="162"/>
      <c r="I205" s="162"/>
      <c r="J205" s="162"/>
      <c r="K205" s="162"/>
      <c r="L205" s="162"/>
    </row>
  </sheetData>
  <mergeCells count="25">
    <mergeCell ref="A138:L138"/>
    <mergeCell ref="A139:L139"/>
    <mergeCell ref="A95:L95"/>
    <mergeCell ref="A96:L96"/>
    <mergeCell ref="A97:L97"/>
    <mergeCell ref="A98:L98"/>
    <mergeCell ref="A136:L136"/>
    <mergeCell ref="A137:L137"/>
    <mergeCell ref="E5:J5"/>
    <mergeCell ref="E68:J68"/>
    <mergeCell ref="A40:L40"/>
    <mergeCell ref="A64:L64"/>
    <mergeCell ref="A65:L65"/>
    <mergeCell ref="A66:L66"/>
    <mergeCell ref="A67:L67"/>
    <mergeCell ref="E140:J140"/>
    <mergeCell ref="E41:J41"/>
    <mergeCell ref="E99:J99"/>
    <mergeCell ref="A1:L1"/>
    <mergeCell ref="A2:L2"/>
    <mergeCell ref="A3:L3"/>
    <mergeCell ref="A4:L4"/>
    <mergeCell ref="A37:L37"/>
    <mergeCell ref="A38:L38"/>
    <mergeCell ref="A39:L39"/>
  </mergeCells>
  <phoneticPr fontId="9" type="noConversion"/>
  <printOptions horizontalCentered="1" verticalCentered="1"/>
  <pageMargins left="0.35433070866141736" right="0.39370078740157483" top="0.62992125984251968" bottom="0.78740157480314965" header="0.51181102362204722" footer="0.51181102362204722"/>
  <pageSetup paperSize="9" scale="53" fitToHeight="5" orientation="landscape" r:id="rId1"/>
  <headerFooter alignWithMargins="0">
    <oddFooter>&amp;R&amp;P</oddFooter>
  </headerFooter>
  <rowBreaks count="4" manualBreakCount="4">
    <brk id="36" max="11" man="1"/>
    <brk id="63" max="11" man="1"/>
    <brk id="94" max="11" man="1"/>
    <brk id="13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J19" sqref="J19"/>
    </sheetView>
  </sheetViews>
  <sheetFormatPr defaultRowHeight="12.75" x14ac:dyDescent="0.2"/>
  <cols>
    <col min="1" max="1" width="40.28515625" customWidth="1"/>
    <col min="2" max="2" width="14.7109375" customWidth="1"/>
    <col min="3" max="3" width="36.140625" customWidth="1"/>
    <col min="4" max="4" width="14.85546875" bestFit="1" customWidth="1"/>
  </cols>
  <sheetData>
    <row r="1" spans="1:4" ht="23.25" customHeight="1" x14ac:dyDescent="0.25">
      <c r="A1" s="384" t="s">
        <v>169</v>
      </c>
      <c r="B1" s="384"/>
      <c r="C1" s="384"/>
      <c r="D1" s="384"/>
    </row>
    <row r="2" spans="1:4" ht="19.5" customHeight="1" x14ac:dyDescent="0.25">
      <c r="A2" s="383" t="s">
        <v>250</v>
      </c>
      <c r="B2" s="371"/>
      <c r="C2" s="371"/>
      <c r="D2" s="371"/>
    </row>
    <row r="3" spans="1:4" ht="19.5" customHeight="1" x14ac:dyDescent="0.25">
      <c r="A3" s="371" t="s">
        <v>181</v>
      </c>
      <c r="B3" s="371"/>
      <c r="C3" s="371"/>
      <c r="D3" s="371"/>
    </row>
    <row r="4" spans="1:4" ht="23.25" customHeight="1" x14ac:dyDescent="0.2"/>
    <row r="5" spans="1:4" ht="16.5" thickBot="1" x14ac:dyDescent="0.3">
      <c r="A5" s="85" t="s">
        <v>203</v>
      </c>
      <c r="B5" s="86"/>
      <c r="C5" s="87" t="s">
        <v>182</v>
      </c>
      <c r="D5" s="88"/>
    </row>
    <row r="6" spans="1:4" ht="13.5" thickTop="1" x14ac:dyDescent="0.2">
      <c r="A6" s="49" t="s">
        <v>183</v>
      </c>
      <c r="B6" s="54"/>
      <c r="C6" s="53" t="s">
        <v>184</v>
      </c>
      <c r="D6" s="9"/>
    </row>
    <row r="7" spans="1:4" x14ac:dyDescent="0.2">
      <c r="A7" s="49" t="s">
        <v>185</v>
      </c>
      <c r="B7" s="54"/>
      <c r="C7" s="53"/>
      <c r="D7" s="9"/>
    </row>
    <row r="8" spans="1:4" x14ac:dyDescent="0.2">
      <c r="A8" s="49"/>
      <c r="B8" s="54"/>
      <c r="C8" s="50" t="s">
        <v>186</v>
      </c>
      <c r="D8" s="213">
        <f>+Prevfin!L77</f>
        <v>631281</v>
      </c>
    </row>
    <row r="9" spans="1:4" x14ac:dyDescent="0.2">
      <c r="A9" s="89" t="s">
        <v>187</v>
      </c>
      <c r="B9" s="210">
        <f>+Prevfin!L15</f>
        <v>5582284.5</v>
      </c>
      <c r="C9" s="53"/>
      <c r="D9" s="213"/>
    </row>
    <row r="10" spans="1:4" x14ac:dyDescent="0.2">
      <c r="A10" s="49"/>
      <c r="B10" s="114"/>
      <c r="C10" s="50" t="s">
        <v>188</v>
      </c>
      <c r="D10" s="213">
        <f>+Prevfin!L87</f>
        <v>7968794</v>
      </c>
    </row>
    <row r="11" spans="1:4" x14ac:dyDescent="0.2">
      <c r="A11" s="90" t="s">
        <v>5</v>
      </c>
      <c r="B11" s="211">
        <f>+B9</f>
        <v>5582284.5</v>
      </c>
      <c r="C11" s="53"/>
      <c r="D11" s="213"/>
    </row>
    <row r="12" spans="1:4" x14ac:dyDescent="0.2">
      <c r="A12" s="49"/>
      <c r="B12" s="114"/>
      <c r="C12" s="50" t="s">
        <v>189</v>
      </c>
      <c r="D12" s="213">
        <f>+Prevfin!L125</f>
        <v>2612050</v>
      </c>
    </row>
    <row r="13" spans="1:4" x14ac:dyDescent="0.2">
      <c r="A13" s="49" t="s">
        <v>190</v>
      </c>
      <c r="B13" s="114"/>
      <c r="C13" s="53"/>
      <c r="D13" s="213"/>
    </row>
    <row r="14" spans="1:4" x14ac:dyDescent="0.2">
      <c r="A14" s="49" t="s">
        <v>191</v>
      </c>
      <c r="B14" s="114"/>
      <c r="C14" s="50" t="s">
        <v>192</v>
      </c>
      <c r="D14" s="213">
        <f>+Prevfin!L131</f>
        <v>1303895.03</v>
      </c>
    </row>
    <row r="15" spans="1:4" x14ac:dyDescent="0.2">
      <c r="A15" s="89" t="s">
        <v>193</v>
      </c>
      <c r="B15" s="210">
        <f>+Prevfin!L22</f>
        <v>6350000</v>
      </c>
      <c r="C15" s="82" t="s">
        <v>5</v>
      </c>
      <c r="D15" s="213">
        <f>+D8+D10+D12+D14</f>
        <v>12516020.029999999</v>
      </c>
    </row>
    <row r="16" spans="1:4" x14ac:dyDescent="0.2">
      <c r="A16" s="90" t="s">
        <v>194</v>
      </c>
      <c r="B16" s="210">
        <f>+B15</f>
        <v>6350000</v>
      </c>
      <c r="C16" s="53"/>
      <c r="D16" s="213"/>
    </row>
    <row r="17" spans="1:4" x14ac:dyDescent="0.2">
      <c r="A17" s="49" t="s">
        <v>136</v>
      </c>
      <c r="B17" s="114"/>
      <c r="C17" s="53"/>
      <c r="D17" s="213"/>
    </row>
    <row r="18" spans="1:4" x14ac:dyDescent="0.2">
      <c r="A18" s="89" t="s">
        <v>195</v>
      </c>
      <c r="B18" s="210">
        <f>+Prevfin!L29</f>
        <v>3000</v>
      </c>
      <c r="C18" s="82" t="s">
        <v>82</v>
      </c>
      <c r="D18" s="213">
        <f>+D15</f>
        <v>12516020.029999999</v>
      </c>
    </row>
    <row r="19" spans="1:4" x14ac:dyDescent="0.2">
      <c r="A19" s="90" t="s">
        <v>16</v>
      </c>
      <c r="B19" s="210">
        <f>+B18</f>
        <v>3000</v>
      </c>
      <c r="C19" s="53" t="s">
        <v>197</v>
      </c>
      <c r="D19" s="213"/>
    </row>
    <row r="20" spans="1:4" x14ac:dyDescent="0.2">
      <c r="A20" s="90" t="s">
        <v>83</v>
      </c>
      <c r="B20" s="210">
        <f>+B11+B16+B19</f>
        <v>11935284.5</v>
      </c>
      <c r="C20" s="50" t="s">
        <v>199</v>
      </c>
      <c r="D20" s="213">
        <f>+Prevfin!L147</f>
        <v>2200000</v>
      </c>
    </row>
    <row r="21" spans="1:4" x14ac:dyDescent="0.2">
      <c r="A21" s="49" t="s">
        <v>196</v>
      </c>
      <c r="B21" s="114"/>
      <c r="C21" s="50" t="s">
        <v>200</v>
      </c>
      <c r="D21" s="213">
        <f>+Prevfin!L156</f>
        <v>129000</v>
      </c>
    </row>
    <row r="22" spans="1:4" x14ac:dyDescent="0.2">
      <c r="A22" s="89" t="s">
        <v>198</v>
      </c>
      <c r="B22" s="210">
        <f>+Prevfin!L35</f>
        <v>0</v>
      </c>
      <c r="C22" s="50" t="s">
        <v>209</v>
      </c>
      <c r="D22" s="213">
        <f>+Prevfin!L159</f>
        <v>432072</v>
      </c>
    </row>
    <row r="23" spans="1:4" x14ac:dyDescent="0.2">
      <c r="A23" s="90" t="s">
        <v>19</v>
      </c>
      <c r="B23" s="210">
        <f>+B22</f>
        <v>0</v>
      </c>
      <c r="C23" s="82" t="s">
        <v>9</v>
      </c>
      <c r="D23" s="213">
        <f>+D20+D21+D22</f>
        <v>2761072</v>
      </c>
    </row>
    <row r="24" spans="1:4" x14ac:dyDescent="0.2">
      <c r="A24" s="49"/>
      <c r="B24" s="114"/>
      <c r="C24" s="1"/>
      <c r="D24" s="213"/>
    </row>
    <row r="25" spans="1:4" x14ac:dyDescent="0.2">
      <c r="A25" s="49" t="s">
        <v>138</v>
      </c>
      <c r="B25" s="114"/>
      <c r="C25" s="53" t="s">
        <v>152</v>
      </c>
      <c r="D25" s="213"/>
    </row>
    <row r="26" spans="1:4" x14ac:dyDescent="0.2">
      <c r="A26" s="89" t="s">
        <v>201</v>
      </c>
      <c r="B26" s="210">
        <f>+Prevfin!L52</f>
        <v>2640000</v>
      </c>
      <c r="C26" s="50" t="s">
        <v>210</v>
      </c>
      <c r="D26" s="213">
        <f>+Prevfin!L170</f>
        <v>2640000</v>
      </c>
    </row>
    <row r="27" spans="1:4" x14ac:dyDescent="0.2">
      <c r="A27" s="90" t="s">
        <v>202</v>
      </c>
      <c r="B27" s="210">
        <f>+B26</f>
        <v>2640000</v>
      </c>
      <c r="C27" s="82" t="s">
        <v>16</v>
      </c>
      <c r="D27" s="213">
        <f>+D26</f>
        <v>2640000</v>
      </c>
    </row>
    <row r="28" spans="1:4" x14ac:dyDescent="0.2">
      <c r="A28" s="83" t="s">
        <v>142</v>
      </c>
      <c r="B28" s="210">
        <f>+B20+B23+B27</f>
        <v>14575284.5</v>
      </c>
      <c r="C28" s="84" t="s">
        <v>154</v>
      </c>
      <c r="D28" s="210">
        <f>+D18+D23+D27</f>
        <v>17917092.030000001</v>
      </c>
    </row>
    <row r="29" spans="1:4" x14ac:dyDescent="0.2">
      <c r="A29" s="49" t="s">
        <v>211</v>
      </c>
      <c r="B29" s="210">
        <f>+Prevfin!L8</f>
        <v>12336455.66</v>
      </c>
      <c r="C29" s="49" t="s">
        <v>219</v>
      </c>
      <c r="D29" s="210">
        <f>+Prevfin!L179</f>
        <v>8994648.129999999</v>
      </c>
    </row>
    <row r="30" spans="1:4" ht="13.5" thickBot="1" x14ac:dyDescent="0.25">
      <c r="A30" s="91" t="s">
        <v>84</v>
      </c>
      <c r="B30" s="212">
        <f>+B28+B29</f>
        <v>26911740.16</v>
      </c>
      <c r="C30" s="91" t="s">
        <v>84</v>
      </c>
      <c r="D30" s="214">
        <f>+D28+D29</f>
        <v>26911740.16</v>
      </c>
    </row>
    <row r="31" spans="1:4" ht="13.5" thickTop="1" x14ac:dyDescent="0.2"/>
    <row r="32" spans="1:4" x14ac:dyDescent="0.2">
      <c r="D32" s="162"/>
    </row>
  </sheetData>
  <mergeCells count="3">
    <mergeCell ref="A2:D2"/>
    <mergeCell ref="A1:D1"/>
    <mergeCell ref="A3:D3"/>
  </mergeCells>
  <phoneticPr fontId="9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A135" workbookViewId="0">
      <selection activeCell="H164" sqref="H164"/>
    </sheetView>
  </sheetViews>
  <sheetFormatPr defaultRowHeight="12.75" x14ac:dyDescent="0.2"/>
  <cols>
    <col min="1" max="1" width="11.140625" bestFit="1" customWidth="1"/>
    <col min="2" max="2" width="11.140625" customWidth="1"/>
    <col min="3" max="3" width="52.42578125" customWidth="1"/>
    <col min="4" max="4" width="17.85546875" bestFit="1" customWidth="1"/>
    <col min="5" max="6" width="18.140625" bestFit="1" customWidth="1"/>
    <col min="8" max="8" width="10.7109375" bestFit="1" customWidth="1"/>
    <col min="9" max="9" width="11.5703125" bestFit="1" customWidth="1"/>
    <col min="10" max="10" width="12" customWidth="1"/>
  </cols>
  <sheetData>
    <row r="1" spans="1:18" ht="16.5" customHeight="1" x14ac:dyDescent="0.25">
      <c r="A1" s="371" t="s">
        <v>123</v>
      </c>
      <c r="B1" s="371"/>
      <c r="C1" s="371"/>
      <c r="D1" s="371"/>
      <c r="E1" s="371"/>
      <c r="F1" s="371"/>
      <c r="G1" s="59"/>
      <c r="H1" s="59"/>
      <c r="I1" s="59"/>
      <c r="J1" s="59"/>
      <c r="K1" s="59"/>
      <c r="L1" s="59"/>
      <c r="M1" s="59"/>
      <c r="N1" s="59"/>
      <c r="O1" s="59"/>
    </row>
    <row r="2" spans="1:18" ht="28.5" customHeight="1" x14ac:dyDescent="0.25">
      <c r="A2" s="372" t="s">
        <v>227</v>
      </c>
      <c r="B2" s="372"/>
      <c r="C2" s="372"/>
      <c r="D2" s="372"/>
      <c r="E2" s="372"/>
      <c r="F2" s="372"/>
      <c r="G2" s="60"/>
      <c r="H2" s="60"/>
      <c r="I2" s="60"/>
      <c r="J2" s="60"/>
      <c r="K2" s="60"/>
      <c r="L2" s="60"/>
      <c r="M2" s="60"/>
      <c r="N2" s="60"/>
      <c r="O2" s="60"/>
    </row>
    <row r="3" spans="1:18" ht="29.25" customHeight="1" x14ac:dyDescent="0.2">
      <c r="A3" s="373" t="s">
        <v>157</v>
      </c>
      <c r="B3" s="373"/>
      <c r="C3" s="373"/>
      <c r="D3" s="373"/>
      <c r="E3" s="373"/>
      <c r="F3" s="373"/>
      <c r="G3" s="31"/>
      <c r="H3" s="31"/>
      <c r="I3" s="31"/>
      <c r="J3" s="31"/>
      <c r="K3" s="31"/>
      <c r="L3" s="31"/>
      <c r="M3" s="31"/>
      <c r="N3" s="32"/>
      <c r="O3" s="32"/>
      <c r="P3" s="7"/>
      <c r="Q3" s="7"/>
      <c r="R3" s="7"/>
    </row>
    <row r="4" spans="1:18" ht="29.25" customHeight="1" x14ac:dyDescent="0.2">
      <c r="A4" s="61"/>
      <c r="B4" s="61"/>
      <c r="C4" s="61"/>
      <c r="D4" s="61"/>
      <c r="E4" s="61"/>
      <c r="F4" s="61"/>
      <c r="G4" s="31"/>
      <c r="H4" s="31"/>
      <c r="I4" s="31"/>
      <c r="J4" s="31"/>
      <c r="K4" s="31"/>
      <c r="L4" s="31"/>
      <c r="M4" s="31"/>
      <c r="N4" s="32"/>
      <c r="O4" s="32"/>
      <c r="P4" s="7"/>
      <c r="Q4" s="7"/>
      <c r="R4" s="7"/>
    </row>
    <row r="5" spans="1:18" ht="15.75" x14ac:dyDescent="0.25">
      <c r="A5" s="387" t="s">
        <v>114</v>
      </c>
      <c r="B5" s="388"/>
      <c r="C5" s="389"/>
      <c r="D5" s="70" t="s">
        <v>158</v>
      </c>
      <c r="E5" s="70" t="s">
        <v>159</v>
      </c>
      <c r="F5" s="70" t="s">
        <v>160</v>
      </c>
    </row>
    <row r="6" spans="1:18" x14ac:dyDescent="0.2">
      <c r="A6" s="385" t="s">
        <v>85</v>
      </c>
      <c r="B6" s="386"/>
      <c r="C6" s="13" t="s">
        <v>115</v>
      </c>
      <c r="D6" s="3" t="s">
        <v>237</v>
      </c>
      <c r="E6" s="3" t="s">
        <v>238</v>
      </c>
      <c r="F6" s="3" t="s">
        <v>238</v>
      </c>
    </row>
    <row r="7" spans="1:18" x14ac:dyDescent="0.2">
      <c r="A7" s="359">
        <v>2015</v>
      </c>
      <c r="B7" s="360">
        <v>2016</v>
      </c>
      <c r="C7" s="28"/>
      <c r="D7" s="24"/>
      <c r="E7" s="24"/>
      <c r="F7" s="24"/>
    </row>
    <row r="8" spans="1:18" ht="25.5" x14ac:dyDescent="0.2">
      <c r="A8" s="30">
        <v>10101</v>
      </c>
      <c r="B8" s="30">
        <v>10101</v>
      </c>
      <c r="C8" s="6" t="s">
        <v>2</v>
      </c>
      <c r="D8" s="192">
        <f>+Prevfin!D12</f>
        <v>0</v>
      </c>
      <c r="E8" s="192">
        <f>+F8-D8</f>
        <v>0</v>
      </c>
      <c r="F8" s="192">
        <f>LOOKUP(B8,Prevfin!$B$12:$B$53,Prevfin!$L$12:$L$53)</f>
        <v>0</v>
      </c>
    </row>
    <row r="9" spans="1:18" ht="25.5" x14ac:dyDescent="0.2">
      <c r="A9" s="27">
        <v>10103</v>
      </c>
      <c r="B9" s="27">
        <v>10103</v>
      </c>
      <c r="C9" s="11" t="s">
        <v>3</v>
      </c>
      <c r="D9" s="192">
        <f>+Prevfin!D13</f>
        <v>5582284.5</v>
      </c>
      <c r="E9" s="192">
        <f>+F9-D9</f>
        <v>0</v>
      </c>
      <c r="F9" s="192">
        <f>LOOKUP(B9,Prevfin!$B$12:$B$53,Prevfin!$L$12:$L$53)</f>
        <v>5582284.5</v>
      </c>
    </row>
    <row r="10" spans="1:18" x14ac:dyDescent="0.2">
      <c r="A10" s="1">
        <v>20201</v>
      </c>
      <c r="B10" s="1">
        <v>20201</v>
      </c>
      <c r="C10" s="1" t="s">
        <v>6</v>
      </c>
      <c r="D10" s="192">
        <f>+Prevfin!D21</f>
        <v>6030000</v>
      </c>
      <c r="E10" s="192">
        <f>IF(D10-F10&lt;0,(D10-F10)*-1,D10-F10)</f>
        <v>320000</v>
      </c>
      <c r="F10" s="192">
        <f>LOOKUP(B10,Prevfin!$B$12:$B$53,Prevfin!$L$12:$L$53)</f>
        <v>6350000</v>
      </c>
      <c r="G10" s="10"/>
    </row>
    <row r="11" spans="1:18" x14ac:dyDescent="0.2">
      <c r="A11" s="1"/>
      <c r="B11" s="1"/>
      <c r="C11" s="16" t="s">
        <v>5</v>
      </c>
      <c r="D11" s="193">
        <f>SUM(D8:D10)</f>
        <v>11612284.5</v>
      </c>
      <c r="E11" s="193">
        <f>SUM(E8:E10)</f>
        <v>320000</v>
      </c>
      <c r="F11" s="193">
        <f>SUM(F8:F10)</f>
        <v>11932284.5</v>
      </c>
      <c r="G11" s="10"/>
    </row>
    <row r="12" spans="1:18" x14ac:dyDescent="0.2">
      <c r="A12" s="1"/>
      <c r="B12" s="1"/>
      <c r="C12" s="4" t="s">
        <v>116</v>
      </c>
      <c r="D12" s="192"/>
      <c r="E12" s="192"/>
      <c r="F12" s="192"/>
      <c r="G12" s="10"/>
    </row>
    <row r="13" spans="1:18" x14ac:dyDescent="0.2">
      <c r="A13" s="1">
        <v>30301</v>
      </c>
      <c r="B13" s="1">
        <v>30301</v>
      </c>
      <c r="C13" s="8" t="s">
        <v>12</v>
      </c>
      <c r="D13" s="192">
        <f>+Prevfin!D26</f>
        <v>18000</v>
      </c>
      <c r="E13" s="192">
        <f>+F13-D13</f>
        <v>-15000</v>
      </c>
      <c r="F13" s="192">
        <f>LOOKUP(B13,Prevfin!$B$12:$B$53,Prevfin!$L$12:$L$53)</f>
        <v>3000</v>
      </c>
      <c r="G13" s="10"/>
      <c r="J13" s="220"/>
    </row>
    <row r="14" spans="1:18" x14ac:dyDescent="0.2">
      <c r="A14" s="1">
        <v>30303</v>
      </c>
      <c r="B14" s="1">
        <v>30303</v>
      </c>
      <c r="C14" s="1" t="s">
        <v>13</v>
      </c>
      <c r="D14" s="192">
        <f>+Prevfin!D27</f>
        <v>0</v>
      </c>
      <c r="E14" s="192">
        <f>+F14-D14</f>
        <v>0</v>
      </c>
      <c r="F14" s="192">
        <f>LOOKUP(B14,Prevfin!$B$12:$B$53,Prevfin!$L$12:$L$53)</f>
        <v>0</v>
      </c>
      <c r="G14" s="10"/>
      <c r="J14" s="220"/>
    </row>
    <row r="15" spans="1:18" x14ac:dyDescent="0.2">
      <c r="A15" s="1">
        <v>30305</v>
      </c>
      <c r="B15" s="1">
        <v>30305</v>
      </c>
      <c r="C15" s="1" t="s">
        <v>14</v>
      </c>
      <c r="D15" s="192">
        <f>+Prevfin!D28</f>
        <v>0</v>
      </c>
      <c r="E15" s="192">
        <f>+F15-D15</f>
        <v>0</v>
      </c>
      <c r="F15" s="192">
        <f>LOOKUP(B15,Prevfin!$B$12:$B$53,Prevfin!$L$12:$L$53)</f>
        <v>0</v>
      </c>
      <c r="G15" s="10"/>
      <c r="J15" s="220"/>
    </row>
    <row r="16" spans="1:18" x14ac:dyDescent="0.2">
      <c r="A16" s="1"/>
      <c r="B16" s="1"/>
      <c r="C16" s="19" t="s">
        <v>9</v>
      </c>
      <c r="D16" s="193">
        <f>SUM(D13:D15)</f>
        <v>18000</v>
      </c>
      <c r="E16" s="193">
        <f>SUM(E13:E15)</f>
        <v>-15000</v>
      </c>
      <c r="F16" s="193">
        <f>SUM(F13:F15)</f>
        <v>3000</v>
      </c>
      <c r="G16" s="10"/>
    </row>
    <row r="17" spans="1:7" x14ac:dyDescent="0.2">
      <c r="A17" s="1"/>
      <c r="B17" s="1"/>
      <c r="C17" s="4" t="s">
        <v>86</v>
      </c>
      <c r="D17" s="192"/>
      <c r="E17" s="192"/>
      <c r="F17" s="192"/>
      <c r="G17" s="10"/>
    </row>
    <row r="18" spans="1:7" x14ac:dyDescent="0.2">
      <c r="A18" s="1"/>
      <c r="B18" s="1"/>
      <c r="C18" s="14" t="s">
        <v>22</v>
      </c>
      <c r="D18" s="192">
        <f>+D11</f>
        <v>11612284.5</v>
      </c>
      <c r="E18" s="192">
        <f>+F18-D18</f>
        <v>320000</v>
      </c>
      <c r="F18" s="192">
        <f>+F11</f>
        <v>11932284.5</v>
      </c>
      <c r="G18" s="10"/>
    </row>
    <row r="19" spans="1:7" x14ac:dyDescent="0.2">
      <c r="A19" s="1"/>
      <c r="B19" s="1"/>
      <c r="C19" s="15" t="s">
        <v>23</v>
      </c>
      <c r="D19" s="194">
        <f>+D16</f>
        <v>18000</v>
      </c>
      <c r="E19" s="192">
        <f>+F19-D19</f>
        <v>-15000</v>
      </c>
      <c r="F19" s="194">
        <f>+F16</f>
        <v>3000</v>
      </c>
      <c r="G19" s="10"/>
    </row>
    <row r="20" spans="1:7" ht="16.5" thickBot="1" x14ac:dyDescent="0.3">
      <c r="A20" s="2"/>
      <c r="B20" s="57"/>
      <c r="C20" s="96" t="s">
        <v>27</v>
      </c>
      <c r="D20" s="195">
        <f>+D18+D19</f>
        <v>11630284.5</v>
      </c>
      <c r="E20" s="195">
        <f>+E18+E19</f>
        <v>305000</v>
      </c>
      <c r="F20" s="195">
        <f>SUM(F18:F19)</f>
        <v>11935284.5</v>
      </c>
    </row>
    <row r="21" spans="1:7" ht="15.75" x14ac:dyDescent="0.25">
      <c r="A21" s="387" t="s">
        <v>97</v>
      </c>
      <c r="B21" s="390"/>
      <c r="C21" s="391"/>
      <c r="D21" s="26"/>
      <c r="E21" s="26"/>
      <c r="F21" s="26"/>
    </row>
    <row r="22" spans="1:7" x14ac:dyDescent="0.2">
      <c r="A22" s="385" t="s">
        <v>85</v>
      </c>
      <c r="B22" s="386"/>
      <c r="C22" s="4" t="s">
        <v>87</v>
      </c>
      <c r="D22" s="25"/>
      <c r="E22" s="25"/>
      <c r="F22" s="25"/>
    </row>
    <row r="23" spans="1:7" x14ac:dyDescent="0.2">
      <c r="A23" s="359">
        <v>2015</v>
      </c>
      <c r="B23" s="359">
        <v>2016</v>
      </c>
      <c r="C23" s="17" t="s">
        <v>88</v>
      </c>
      <c r="D23" s="25"/>
      <c r="E23" s="25"/>
      <c r="F23" s="25"/>
    </row>
    <row r="24" spans="1:7" ht="25.5" x14ac:dyDescent="0.2">
      <c r="A24" s="30">
        <v>10101</v>
      </c>
      <c r="B24" s="30">
        <v>10101</v>
      </c>
      <c r="C24" s="11" t="s">
        <v>89</v>
      </c>
      <c r="D24" s="192">
        <f>+Prevfin!D74</f>
        <v>439505</v>
      </c>
      <c r="E24" s="192">
        <f>+F24-D24</f>
        <v>0</v>
      </c>
      <c r="F24" s="192">
        <f>LOOKUP(B24,Prevfin!$B$74:$B$133,Prevfin!$L$74:$L$133)</f>
        <v>439505</v>
      </c>
    </row>
    <row r="25" spans="1:7" ht="27.75" customHeight="1" x14ac:dyDescent="0.2">
      <c r="A25" s="27">
        <v>10103</v>
      </c>
      <c r="B25" s="27">
        <v>10103</v>
      </c>
      <c r="C25" s="11" t="s">
        <v>29</v>
      </c>
      <c r="D25" s="192">
        <f>+Prevfin!D75</f>
        <v>110000</v>
      </c>
      <c r="E25" s="192">
        <f t="shared" ref="E25:E34" si="0">+F25-D25</f>
        <v>6776</v>
      </c>
      <c r="F25" s="192">
        <f>LOOKUP(B25,Prevfin!$B$74:$B$133,Prevfin!$L$74:$L$133)</f>
        <v>116776</v>
      </c>
    </row>
    <row r="26" spans="1:7" ht="25.5" x14ac:dyDescent="0.2">
      <c r="A26" s="27">
        <v>10105</v>
      </c>
      <c r="B26" s="27">
        <v>10105</v>
      </c>
      <c r="C26" s="11" t="s">
        <v>90</v>
      </c>
      <c r="D26" s="192">
        <f>+Prevfin!D76</f>
        <v>75000</v>
      </c>
      <c r="E26" s="192">
        <f t="shared" si="0"/>
        <v>0</v>
      </c>
      <c r="F26" s="192">
        <f>LOOKUP(B26,Prevfin!$B$74:$B$133,Prevfin!$L$74:$L$133)</f>
        <v>75000</v>
      </c>
    </row>
    <row r="27" spans="1:7" x14ac:dyDescent="0.2">
      <c r="A27" s="1">
        <v>10201</v>
      </c>
      <c r="B27" s="1">
        <v>10201</v>
      </c>
      <c r="C27" s="1" t="s">
        <v>32</v>
      </c>
      <c r="D27" s="192">
        <f>+Prevfin!D79</f>
        <v>5061429</v>
      </c>
      <c r="E27" s="192">
        <f t="shared" si="0"/>
        <v>231539</v>
      </c>
      <c r="F27" s="192">
        <f>LOOKUP(B27,Prevfin!$B$74:$B$133,Prevfin!$L$74:$L$133)</f>
        <v>5292968</v>
      </c>
    </row>
    <row r="28" spans="1:7" ht="27.75" customHeight="1" x14ac:dyDescent="0.2">
      <c r="A28" s="27">
        <v>10203</v>
      </c>
      <c r="B28" s="27">
        <v>10203</v>
      </c>
      <c r="C28" s="11" t="s">
        <v>29</v>
      </c>
      <c r="D28" s="192">
        <f>+Prevfin!D80</f>
        <v>1747000</v>
      </c>
      <c r="E28" s="192">
        <f t="shared" si="0"/>
        <v>105826</v>
      </c>
      <c r="F28" s="192">
        <f>LOOKUP(B28,Prevfin!$B$74:$B$133,Prevfin!$L$74:$L$133)</f>
        <v>1852826</v>
      </c>
    </row>
    <row r="29" spans="1:7" x14ac:dyDescent="0.2">
      <c r="A29" s="1">
        <v>10207</v>
      </c>
      <c r="B29" s="1">
        <v>10207</v>
      </c>
      <c r="C29" s="1" t="s">
        <v>33</v>
      </c>
      <c r="D29" s="192">
        <f>+Prevfin!D81</f>
        <v>160000</v>
      </c>
      <c r="E29" s="192">
        <f t="shared" si="0"/>
        <v>0</v>
      </c>
      <c r="F29" s="192">
        <f>LOOKUP(B29,Prevfin!$B$74:$B$133,Prevfin!$L$74:$L$133)</f>
        <v>160000</v>
      </c>
    </row>
    <row r="30" spans="1:7" ht="26.25" customHeight="1" x14ac:dyDescent="0.2">
      <c r="A30" s="27">
        <v>10209</v>
      </c>
      <c r="B30" s="27">
        <v>10209</v>
      </c>
      <c r="C30" s="11" t="s">
        <v>30</v>
      </c>
      <c r="D30" s="192">
        <f>+Prevfin!D82</f>
        <v>380000</v>
      </c>
      <c r="E30" s="192">
        <f t="shared" si="0"/>
        <v>0</v>
      </c>
      <c r="F30" s="192">
        <f>LOOKUP(B30,Prevfin!$B$74:$B$133,Prevfin!$L$74:$L$133)</f>
        <v>380000</v>
      </c>
    </row>
    <row r="31" spans="1:7" x14ac:dyDescent="0.2">
      <c r="A31" s="1">
        <v>10211</v>
      </c>
      <c r="B31" s="1">
        <v>10211</v>
      </c>
      <c r="C31" s="1" t="s">
        <v>34</v>
      </c>
      <c r="D31" s="192">
        <f>+Prevfin!D83</f>
        <v>180000</v>
      </c>
      <c r="E31" s="192">
        <f t="shared" si="0"/>
        <v>0</v>
      </c>
      <c r="F31" s="192">
        <f>LOOKUP(B31,Prevfin!$B$74:$B$133,Prevfin!$L$74:$L$133)</f>
        <v>180000</v>
      </c>
    </row>
    <row r="32" spans="1:7" ht="28.5" customHeight="1" x14ac:dyDescent="0.2">
      <c r="A32" s="27">
        <v>10213</v>
      </c>
      <c r="B32" s="27">
        <v>10213</v>
      </c>
      <c r="C32" s="11" t="s">
        <v>35</v>
      </c>
      <c r="D32" s="192">
        <f>+Prevfin!D84</f>
        <v>100000</v>
      </c>
      <c r="E32" s="192">
        <f t="shared" si="0"/>
        <v>-20000</v>
      </c>
      <c r="F32" s="192">
        <f>LOOKUP(B32,Prevfin!$B$74:$B$133,Prevfin!$L$74:$L$133)</f>
        <v>80000</v>
      </c>
    </row>
    <row r="33" spans="1:6" x14ac:dyDescent="0.2">
      <c r="A33" s="1">
        <v>10215</v>
      </c>
      <c r="B33" s="1">
        <v>10215</v>
      </c>
      <c r="C33" s="1" t="s">
        <v>36</v>
      </c>
      <c r="D33" s="192">
        <f>+Prevfin!D85</f>
        <v>25000</v>
      </c>
      <c r="E33" s="192">
        <f t="shared" si="0"/>
        <v>-5000</v>
      </c>
      <c r="F33" s="192">
        <f>LOOKUP(B33,Prevfin!$B$74:$B$133,Prevfin!$L$74:$L$133)</f>
        <v>20000</v>
      </c>
    </row>
    <row r="34" spans="1:6" x14ac:dyDescent="0.2">
      <c r="A34" s="1">
        <v>10217</v>
      </c>
      <c r="B34" s="1">
        <v>10217</v>
      </c>
      <c r="C34" s="1" t="s">
        <v>37</v>
      </c>
      <c r="D34" s="192">
        <f>+Prevfin!D86</f>
        <v>5000</v>
      </c>
      <c r="E34" s="192">
        <f t="shared" si="0"/>
        <v>-2000</v>
      </c>
      <c r="F34" s="192">
        <f>LOOKUP(B34,Prevfin!$B$74:$B$133,Prevfin!$L$74:$L$133)</f>
        <v>3000</v>
      </c>
    </row>
    <row r="35" spans="1:6" x14ac:dyDescent="0.2">
      <c r="A35" s="1"/>
      <c r="B35" s="1"/>
      <c r="C35" s="18" t="s">
        <v>4</v>
      </c>
      <c r="D35" s="193">
        <f>SUM(D24:D34)</f>
        <v>8282934</v>
      </c>
      <c r="E35" s="193">
        <f>SUM(E24:E34)</f>
        <v>317141</v>
      </c>
      <c r="F35" s="193">
        <f>SUM(F24:F34)</f>
        <v>8600075</v>
      </c>
    </row>
    <row r="36" spans="1:6" x14ac:dyDescent="0.2">
      <c r="A36" s="1"/>
      <c r="B36" s="1"/>
      <c r="C36" s="17" t="s">
        <v>106</v>
      </c>
      <c r="D36" s="25"/>
      <c r="E36" s="25"/>
      <c r="F36" s="25"/>
    </row>
    <row r="37" spans="1:6" ht="25.5" x14ac:dyDescent="0.2">
      <c r="A37" s="27">
        <v>10303</v>
      </c>
      <c r="B37" s="27">
        <v>10303</v>
      </c>
      <c r="C37" s="11" t="s">
        <v>39</v>
      </c>
      <c r="D37" s="192">
        <f>+Prevfin!D89</f>
        <v>100000</v>
      </c>
      <c r="E37" s="192">
        <f>+F37-D37</f>
        <v>-30000</v>
      </c>
      <c r="F37" s="192">
        <f>LOOKUP(B37,Prevfin!$B$74:$B$133,Prevfin!$L$74:$L$133)</f>
        <v>70000</v>
      </c>
    </row>
    <row r="38" spans="1:6" x14ac:dyDescent="0.2">
      <c r="A38" s="1">
        <v>10345</v>
      </c>
      <c r="B38" s="1">
        <v>10345</v>
      </c>
      <c r="C38" s="1" t="s">
        <v>59</v>
      </c>
      <c r="D38" s="192">
        <f>+Prevfin!D120</f>
        <v>20000</v>
      </c>
      <c r="E38" s="192">
        <f>+F38-D38</f>
        <v>0</v>
      </c>
      <c r="F38" s="192">
        <f>LOOKUP(B38,Prevfin!$B$74:$B$133,Prevfin!$L$74:$L$133)</f>
        <v>20000</v>
      </c>
    </row>
    <row r="39" spans="1:6" ht="25.5" x14ac:dyDescent="0.2">
      <c r="A39" s="27">
        <v>10347</v>
      </c>
      <c r="B39" s="27">
        <v>10347</v>
      </c>
      <c r="C39" s="11" t="s">
        <v>60</v>
      </c>
      <c r="D39" s="192">
        <f>+Prevfin!D121</f>
        <v>300000</v>
      </c>
      <c r="E39" s="192">
        <f>+F39-D39</f>
        <v>-20000</v>
      </c>
      <c r="F39" s="192">
        <f>LOOKUP(B39,Prevfin!$B$74:$B$133,Prevfin!$L$74:$L$133)</f>
        <v>280000</v>
      </c>
    </row>
    <row r="40" spans="1:6" x14ac:dyDescent="0.2">
      <c r="A40" s="27"/>
      <c r="B40" s="27"/>
      <c r="C40" s="11" t="s">
        <v>93</v>
      </c>
      <c r="D40" s="192">
        <v>0</v>
      </c>
      <c r="E40" s="192">
        <f>+F40-D40</f>
        <v>0</v>
      </c>
      <c r="F40" s="192">
        <v>0</v>
      </c>
    </row>
    <row r="41" spans="1:6" x14ac:dyDescent="0.2">
      <c r="A41" s="1"/>
      <c r="B41" s="1"/>
      <c r="C41" s="18" t="s">
        <v>8</v>
      </c>
      <c r="D41" s="193">
        <f>SUM(D37:D40)</f>
        <v>420000</v>
      </c>
      <c r="E41" s="193">
        <f>SUM(E37:E40)</f>
        <v>-50000</v>
      </c>
      <c r="F41" s="193">
        <f>SUM(F37:F40)</f>
        <v>370000</v>
      </c>
    </row>
    <row r="42" spans="1:6" x14ac:dyDescent="0.2">
      <c r="A42" s="1"/>
      <c r="B42" s="1"/>
      <c r="C42" s="17" t="s">
        <v>107</v>
      </c>
      <c r="D42" s="192"/>
      <c r="E42" s="192"/>
      <c r="F42" s="192"/>
    </row>
    <row r="43" spans="1:6" x14ac:dyDescent="0.2">
      <c r="A43" s="1">
        <v>10319</v>
      </c>
      <c r="B43" s="1">
        <v>10319</v>
      </c>
      <c r="C43" s="1" t="s">
        <v>48</v>
      </c>
      <c r="D43" s="192">
        <f>+Prevfin!D107</f>
        <v>25000</v>
      </c>
      <c r="E43" s="192">
        <f>+F43-D43</f>
        <v>-2500</v>
      </c>
      <c r="F43" s="192">
        <f>LOOKUP(B43,Prevfin!$B$74:$B$133,Prevfin!$L$74:$L$133)</f>
        <v>22500</v>
      </c>
    </row>
    <row r="44" spans="1:6" ht="25.5" x14ac:dyDescent="0.2">
      <c r="A44" s="27">
        <v>10343</v>
      </c>
      <c r="B44" s="27">
        <v>10343</v>
      </c>
      <c r="C44" s="11" t="s">
        <v>58</v>
      </c>
      <c r="D44" s="192">
        <f>+Prevfin!D119</f>
        <v>10000</v>
      </c>
      <c r="E44" s="192">
        <f>+F44-D44</f>
        <v>-1500</v>
      </c>
      <c r="F44" s="192">
        <f>LOOKUP(B44,Prevfin!$B$74:$B$133,Prevfin!$L$74:$L$133)</f>
        <v>8500</v>
      </c>
    </row>
    <row r="45" spans="1:6" x14ac:dyDescent="0.2">
      <c r="A45" s="27"/>
      <c r="B45" s="27"/>
      <c r="C45" s="11" t="s">
        <v>93</v>
      </c>
      <c r="D45" s="192">
        <v>0</v>
      </c>
      <c r="E45" s="192">
        <f>+F45-D45</f>
        <v>0</v>
      </c>
      <c r="F45" s="192">
        <v>0</v>
      </c>
    </row>
    <row r="46" spans="1:6" x14ac:dyDescent="0.2">
      <c r="A46" s="1"/>
      <c r="B46" s="1"/>
      <c r="C46" s="18" t="s">
        <v>15</v>
      </c>
      <c r="D46" s="193">
        <f>SUM(D43:D45)</f>
        <v>35000</v>
      </c>
      <c r="E46" s="193">
        <f>SUM(E43:E45)</f>
        <v>-4000</v>
      </c>
      <c r="F46" s="193">
        <f>SUM(F43:F45)</f>
        <v>31000</v>
      </c>
    </row>
    <row r="47" spans="1:6" x14ac:dyDescent="0.2">
      <c r="A47" s="1"/>
      <c r="B47" s="1"/>
      <c r="C47" s="21" t="s">
        <v>108</v>
      </c>
      <c r="D47" s="192"/>
      <c r="E47" s="192"/>
      <c r="F47" s="192"/>
    </row>
    <row r="48" spans="1:6" x14ac:dyDescent="0.2">
      <c r="A48" s="1"/>
      <c r="B48" s="1"/>
      <c r="C48" s="1" t="s">
        <v>91</v>
      </c>
      <c r="D48" s="192">
        <v>0</v>
      </c>
      <c r="E48" s="192">
        <f>+F48-D48</f>
        <v>0</v>
      </c>
      <c r="F48" s="192">
        <v>0</v>
      </c>
    </row>
    <row r="49" spans="1:18" x14ac:dyDescent="0.2">
      <c r="A49" s="1"/>
      <c r="B49" s="1"/>
      <c r="C49" s="18" t="s">
        <v>168</v>
      </c>
      <c r="D49" s="193">
        <f>SUM(D48)</f>
        <v>0</v>
      </c>
      <c r="E49" s="193">
        <f>SUM(E48)</f>
        <v>0</v>
      </c>
      <c r="F49" s="193">
        <f>+F48</f>
        <v>0</v>
      </c>
    </row>
    <row r="50" spans="1:18" x14ac:dyDescent="0.2">
      <c r="A50" s="1"/>
      <c r="B50" s="1"/>
      <c r="C50" s="16" t="s">
        <v>5</v>
      </c>
      <c r="D50" s="192">
        <f>+D35+D41+D46+D49</f>
        <v>8737934</v>
      </c>
      <c r="E50" s="192">
        <f>+E35+E41+E46+E49</f>
        <v>263141</v>
      </c>
      <c r="F50" s="192">
        <f>+F35+F41+F46+F49</f>
        <v>9001075</v>
      </c>
    </row>
    <row r="51" spans="1:18" x14ac:dyDescent="0.2">
      <c r="A51" s="2"/>
      <c r="B51" s="2"/>
      <c r="C51" s="2"/>
      <c r="D51" s="26"/>
      <c r="E51" s="26"/>
      <c r="F51" s="26"/>
    </row>
    <row r="52" spans="1:18" x14ac:dyDescent="0.2">
      <c r="A52" s="10"/>
      <c r="B52" s="10"/>
      <c r="C52" s="10"/>
      <c r="D52" s="69"/>
      <c r="E52" s="69"/>
      <c r="F52" s="69"/>
    </row>
    <row r="53" spans="1:18" x14ac:dyDescent="0.2">
      <c r="A53" s="10"/>
      <c r="B53" s="10"/>
      <c r="C53" s="10"/>
      <c r="D53" s="69"/>
      <c r="E53" s="69"/>
      <c r="F53" s="69"/>
    </row>
    <row r="54" spans="1:18" ht="16.5" customHeight="1" x14ac:dyDescent="0.25">
      <c r="A54" s="371" t="s">
        <v>123</v>
      </c>
      <c r="B54" s="371"/>
      <c r="C54" s="371"/>
      <c r="D54" s="371"/>
      <c r="E54" s="371"/>
      <c r="F54" s="371"/>
      <c r="G54" s="59"/>
      <c r="H54" s="59"/>
      <c r="I54" s="59"/>
      <c r="J54" s="59"/>
      <c r="K54" s="59"/>
      <c r="L54" s="59"/>
      <c r="M54" s="59"/>
      <c r="N54" s="59"/>
      <c r="O54" s="59"/>
    </row>
    <row r="55" spans="1:18" ht="28.5" customHeight="1" x14ac:dyDescent="0.25">
      <c r="A55" s="372" t="s">
        <v>227</v>
      </c>
      <c r="B55" s="372"/>
      <c r="C55" s="372"/>
      <c r="D55" s="372"/>
      <c r="E55" s="372"/>
      <c r="F55" s="372"/>
      <c r="G55" s="60"/>
      <c r="H55" s="60"/>
      <c r="I55" s="60"/>
      <c r="J55" s="60"/>
      <c r="K55" s="60"/>
      <c r="L55" s="60"/>
      <c r="M55" s="60"/>
      <c r="N55" s="60"/>
      <c r="O55" s="60"/>
    </row>
    <row r="56" spans="1:18" ht="29.25" customHeight="1" x14ac:dyDescent="0.2">
      <c r="A56" s="373" t="s">
        <v>157</v>
      </c>
      <c r="B56" s="373"/>
      <c r="C56" s="373"/>
      <c r="D56" s="373"/>
      <c r="E56" s="373"/>
      <c r="F56" s="373"/>
      <c r="G56" s="31"/>
      <c r="H56" s="31"/>
      <c r="I56" s="31"/>
      <c r="J56" s="31"/>
      <c r="K56" s="31"/>
      <c r="L56" s="31"/>
      <c r="M56" s="31"/>
      <c r="N56" s="32"/>
      <c r="O56" s="32"/>
      <c r="P56" s="7"/>
      <c r="Q56" s="7"/>
      <c r="R56" s="7"/>
    </row>
    <row r="57" spans="1:18" ht="21" customHeight="1" x14ac:dyDescent="0.2">
      <c r="A57" s="61"/>
      <c r="B57" s="61"/>
      <c r="C57" s="61"/>
      <c r="D57" s="61"/>
      <c r="E57" s="61"/>
      <c r="F57" s="61"/>
      <c r="G57" s="31"/>
      <c r="H57" s="31"/>
      <c r="I57" s="31"/>
      <c r="J57" s="31"/>
      <c r="K57" s="31"/>
      <c r="L57" s="31"/>
      <c r="M57" s="31"/>
      <c r="N57" s="32"/>
      <c r="O57" s="32"/>
      <c r="P57" s="7"/>
      <c r="Q57" s="7"/>
      <c r="R57" s="7"/>
    </row>
    <row r="58" spans="1:18" x14ac:dyDescent="0.2">
      <c r="A58" s="385" t="s">
        <v>85</v>
      </c>
      <c r="B58" s="386"/>
      <c r="C58" s="13" t="s">
        <v>92</v>
      </c>
      <c r="D58" s="70" t="s">
        <v>158</v>
      </c>
      <c r="E58" s="70" t="s">
        <v>159</v>
      </c>
      <c r="F58" s="70" t="s">
        <v>160</v>
      </c>
    </row>
    <row r="59" spans="1:18" x14ac:dyDescent="0.2">
      <c r="A59" s="359">
        <v>2015</v>
      </c>
      <c r="B59" s="359">
        <v>2016</v>
      </c>
      <c r="C59" s="17" t="s">
        <v>109</v>
      </c>
      <c r="D59" s="3" t="s">
        <v>237</v>
      </c>
      <c r="E59" s="3" t="s">
        <v>238</v>
      </c>
      <c r="F59" s="3" t="s">
        <v>238</v>
      </c>
    </row>
    <row r="60" spans="1:18" ht="39" customHeight="1" x14ac:dyDescent="0.2">
      <c r="A60" s="27">
        <v>10339</v>
      </c>
      <c r="B60" s="27">
        <v>10339</v>
      </c>
      <c r="C60" s="22" t="s">
        <v>113</v>
      </c>
      <c r="D60" s="192">
        <f>+Prevfin!D118</f>
        <v>50000</v>
      </c>
      <c r="E60" s="192">
        <f>+F60-D60</f>
        <v>0</v>
      </c>
      <c r="F60" s="192">
        <f>LOOKUP(B60,Prevfin!$B$74:$B$133,Prevfin!$L$74:$L$133)</f>
        <v>50000</v>
      </c>
    </row>
    <row r="61" spans="1:18" x14ac:dyDescent="0.2">
      <c r="A61" s="1"/>
      <c r="B61" s="1"/>
      <c r="C61" s="1" t="s">
        <v>93</v>
      </c>
      <c r="D61" s="192">
        <v>0</v>
      </c>
      <c r="E61" s="192">
        <f>+F61-D61</f>
        <v>0</v>
      </c>
      <c r="F61" s="192">
        <v>0</v>
      </c>
    </row>
    <row r="62" spans="1:18" x14ac:dyDescent="0.2">
      <c r="A62" s="1"/>
      <c r="B62" s="1"/>
      <c r="C62" s="18" t="s">
        <v>21</v>
      </c>
      <c r="D62" s="193">
        <f>SUM(D60:D61)</f>
        <v>50000</v>
      </c>
      <c r="E62" s="193">
        <f>SUM(E60:E61)</f>
        <v>0</v>
      </c>
      <c r="F62" s="193">
        <f>SUM(F60:F61)</f>
        <v>50000</v>
      </c>
    </row>
    <row r="63" spans="1:18" x14ac:dyDescent="0.2">
      <c r="A63" s="1"/>
      <c r="B63" s="1"/>
      <c r="C63" s="17" t="s">
        <v>110</v>
      </c>
      <c r="D63" s="192"/>
      <c r="E63" s="192"/>
      <c r="F63" s="192"/>
    </row>
    <row r="64" spans="1:18" ht="25.5" x14ac:dyDescent="0.2">
      <c r="A64" s="27">
        <v>10305</v>
      </c>
      <c r="B64" s="27">
        <v>10305</v>
      </c>
      <c r="C64" s="22" t="s">
        <v>40</v>
      </c>
      <c r="D64" s="192">
        <f>+Prevfin!D91</f>
        <v>650000</v>
      </c>
      <c r="E64" s="192">
        <f>+F64-D64</f>
        <v>30000</v>
      </c>
      <c r="F64" s="192">
        <f>LOOKUP(B64,Prevfin!$B$74:$B$133,Prevfin!$L$74:$L$133)</f>
        <v>680000</v>
      </c>
    </row>
    <row r="65" spans="1:6" x14ac:dyDescent="0.2">
      <c r="A65" s="1"/>
      <c r="B65" s="1"/>
      <c r="C65" s="1" t="s">
        <v>93</v>
      </c>
      <c r="D65" s="192">
        <v>0</v>
      </c>
      <c r="E65" s="192">
        <f>+F65-D65</f>
        <v>0</v>
      </c>
      <c r="F65" s="192">
        <v>0</v>
      </c>
    </row>
    <row r="66" spans="1:6" x14ac:dyDescent="0.2">
      <c r="A66" s="1"/>
      <c r="B66" s="1"/>
      <c r="C66" s="18" t="s">
        <v>94</v>
      </c>
      <c r="D66" s="193">
        <f>SUM(D64:D65)</f>
        <v>650000</v>
      </c>
      <c r="E66" s="193">
        <f>SUM(E64:E65)</f>
        <v>30000</v>
      </c>
      <c r="F66" s="193">
        <f>SUM(F64:F65)</f>
        <v>680000</v>
      </c>
    </row>
    <row r="67" spans="1:6" x14ac:dyDescent="0.2">
      <c r="A67" s="1"/>
      <c r="B67" s="1"/>
      <c r="C67" s="17" t="s">
        <v>111</v>
      </c>
      <c r="D67" s="192"/>
      <c r="E67" s="192"/>
      <c r="F67" s="192"/>
    </row>
    <row r="68" spans="1:6" x14ac:dyDescent="0.2">
      <c r="A68" s="1">
        <v>10304</v>
      </c>
      <c r="B68" s="1">
        <v>10304</v>
      </c>
      <c r="C68" s="1" t="s">
        <v>218</v>
      </c>
      <c r="D68" s="192">
        <f>+Prevfin!D90</f>
        <v>350000</v>
      </c>
      <c r="E68" s="192">
        <f>+F68-D68</f>
        <v>-200000</v>
      </c>
      <c r="F68" s="192">
        <f>LOOKUP(B68,Prevfin!$B$74:$B$133,Prevfin!$L$74:$L$133)</f>
        <v>150000</v>
      </c>
    </row>
    <row r="69" spans="1:6" x14ac:dyDescent="0.2">
      <c r="A69" s="1">
        <v>10322</v>
      </c>
      <c r="B69" s="1">
        <v>10322</v>
      </c>
      <c r="C69" s="1" t="s">
        <v>50</v>
      </c>
      <c r="D69" s="192">
        <f>+Prevfin!D109</f>
        <v>70000</v>
      </c>
      <c r="E69" s="192">
        <f>+F69-D69</f>
        <v>-5000</v>
      </c>
      <c r="F69" s="192">
        <f>LOOKUP(B69,Prevfin!$B$74:$B$133,Prevfin!$L$74:$L$133)</f>
        <v>65000</v>
      </c>
    </row>
    <row r="70" spans="1:6" x14ac:dyDescent="0.2">
      <c r="A70" s="1">
        <v>10337</v>
      </c>
      <c r="B70" s="1">
        <v>10337</v>
      </c>
      <c r="C70" s="1" t="s">
        <v>57</v>
      </c>
      <c r="D70" s="192">
        <f>+Prevfin!D117</f>
        <v>100000</v>
      </c>
      <c r="E70" s="192">
        <f t="shared" ref="E70:E80" si="1">+F70-D70</f>
        <v>-10000</v>
      </c>
      <c r="F70" s="192">
        <f>LOOKUP(B70,Prevfin!$B$74:$B$133,Prevfin!$L$74:$L$133)</f>
        <v>90000</v>
      </c>
    </row>
    <row r="71" spans="1:6" x14ac:dyDescent="0.2">
      <c r="A71" s="1">
        <v>10307</v>
      </c>
      <c r="B71" s="1">
        <v>10307</v>
      </c>
      <c r="C71" s="1" t="s">
        <v>41</v>
      </c>
      <c r="D71" s="192">
        <f>+Prevfin!D92</f>
        <v>90000</v>
      </c>
      <c r="E71" s="192">
        <f t="shared" si="1"/>
        <v>-10000</v>
      </c>
      <c r="F71" s="192">
        <f>LOOKUP(B71,Prevfin!$B$74:$B$133,Prevfin!$L$74:$L$133)</f>
        <v>80000</v>
      </c>
    </row>
    <row r="72" spans="1:6" x14ac:dyDescent="0.2">
      <c r="A72" s="1">
        <v>10308</v>
      </c>
      <c r="B72" s="1">
        <v>10308</v>
      </c>
      <c r="C72" s="1" t="s">
        <v>42</v>
      </c>
      <c r="D72" s="192">
        <f>+Prevfin!D93</f>
        <v>90000</v>
      </c>
      <c r="E72" s="192">
        <f t="shared" si="1"/>
        <v>0</v>
      </c>
      <c r="F72" s="192">
        <f>LOOKUP(B72,Prevfin!$B$74:$B$133,Prevfin!$L$74:$L$133)</f>
        <v>90000</v>
      </c>
    </row>
    <row r="73" spans="1:6" x14ac:dyDescent="0.2">
      <c r="A73" s="1">
        <v>10309</v>
      </c>
      <c r="B73" s="1">
        <v>10309</v>
      </c>
      <c r="C73" s="1" t="s">
        <v>43</v>
      </c>
      <c r="D73" s="192">
        <f>+Prevfin!D102</f>
        <v>80000</v>
      </c>
      <c r="E73" s="192">
        <f t="shared" si="1"/>
        <v>0</v>
      </c>
      <c r="F73" s="192">
        <f>LOOKUP(B73,Prevfin!$B$74:$B$133,Prevfin!$L$74:$L$133)</f>
        <v>80000</v>
      </c>
    </row>
    <row r="74" spans="1:6" x14ac:dyDescent="0.2">
      <c r="A74" s="1">
        <v>10311</v>
      </c>
      <c r="B74" s="1">
        <v>10311</v>
      </c>
      <c r="C74" s="1" t="s">
        <v>44</v>
      </c>
      <c r="D74" s="192">
        <f>+Prevfin!D103</f>
        <v>20000</v>
      </c>
      <c r="E74" s="192">
        <f t="shared" si="1"/>
        <v>0</v>
      </c>
      <c r="F74" s="192">
        <f>LOOKUP(B74,Prevfin!$B$74:$B$133,Prevfin!$L$74:$L$133)</f>
        <v>20000</v>
      </c>
    </row>
    <row r="75" spans="1:6" ht="25.5" x14ac:dyDescent="0.2">
      <c r="A75" s="27">
        <v>10313</v>
      </c>
      <c r="B75" s="27">
        <v>10313</v>
      </c>
      <c r="C75" s="11" t="s">
        <v>45</v>
      </c>
      <c r="D75" s="192">
        <f>+Prevfin!D104</f>
        <v>50000</v>
      </c>
      <c r="E75" s="192">
        <f t="shared" si="1"/>
        <v>-10000</v>
      </c>
      <c r="F75" s="192">
        <f>LOOKUP(B75,Prevfin!$B$74:$B$133,Prevfin!$L$74:$L$133)</f>
        <v>40000</v>
      </c>
    </row>
    <row r="76" spans="1:6" x14ac:dyDescent="0.2">
      <c r="A76" s="1">
        <v>10315</v>
      </c>
      <c r="B76" s="1">
        <v>10315</v>
      </c>
      <c r="C76" s="1" t="s">
        <v>46</v>
      </c>
      <c r="D76" s="192">
        <f>+Prevfin!D105</f>
        <v>5000</v>
      </c>
      <c r="E76" s="192">
        <f t="shared" si="1"/>
        <v>0</v>
      </c>
      <c r="F76" s="192">
        <f>LOOKUP(B76,Prevfin!$B$74:$B$133,Prevfin!$L$74:$L$133)</f>
        <v>5000</v>
      </c>
    </row>
    <row r="77" spans="1:6" ht="25.5" x14ac:dyDescent="0.2">
      <c r="A77" s="27">
        <v>10317</v>
      </c>
      <c r="B77" s="27">
        <v>10317</v>
      </c>
      <c r="C77" s="11" t="s">
        <v>47</v>
      </c>
      <c r="D77" s="192">
        <f>+Prevfin!D106</f>
        <v>25000</v>
      </c>
      <c r="E77" s="192">
        <f t="shared" si="1"/>
        <v>0</v>
      </c>
      <c r="F77" s="192">
        <f>LOOKUP(B77,Prevfin!$B$74:$B$133,Prevfin!$L$74:$L$133)</f>
        <v>25000</v>
      </c>
    </row>
    <row r="78" spans="1:6" x14ac:dyDescent="0.2">
      <c r="A78" s="1">
        <v>10321</v>
      </c>
      <c r="B78" s="1">
        <v>10321</v>
      </c>
      <c r="C78" s="1" t="s">
        <v>49</v>
      </c>
      <c r="D78" s="192">
        <f>+Prevfin!D108</f>
        <v>20000</v>
      </c>
      <c r="E78" s="192">
        <f t="shared" si="1"/>
        <v>0</v>
      </c>
      <c r="F78" s="192">
        <f>LOOKUP(B78,Prevfin!$B$74:$B$133,Prevfin!$L$74:$L$133)</f>
        <v>20000</v>
      </c>
    </row>
    <row r="79" spans="1:6" ht="27.75" customHeight="1" x14ac:dyDescent="0.2">
      <c r="A79" s="27">
        <v>10327</v>
      </c>
      <c r="B79" s="27">
        <v>10327</v>
      </c>
      <c r="C79" s="11" t="s">
        <v>120</v>
      </c>
      <c r="D79" s="192">
        <f>+Prevfin!D112</f>
        <v>10000</v>
      </c>
      <c r="E79" s="192">
        <f t="shared" si="1"/>
        <v>-2500</v>
      </c>
      <c r="F79" s="192">
        <f>LOOKUP(B79,Prevfin!$B$74:$B$133,Prevfin!$L$74:$L$133)</f>
        <v>7500</v>
      </c>
    </row>
    <row r="80" spans="1:6" x14ac:dyDescent="0.2">
      <c r="A80" s="1"/>
      <c r="B80" s="1"/>
      <c r="C80" s="1" t="s">
        <v>93</v>
      </c>
      <c r="D80" s="192">
        <v>0</v>
      </c>
      <c r="E80" s="192">
        <f t="shared" si="1"/>
        <v>0</v>
      </c>
      <c r="F80" s="192">
        <v>0</v>
      </c>
    </row>
    <row r="81" spans="1:9" x14ac:dyDescent="0.2">
      <c r="A81" s="1"/>
      <c r="B81" s="1"/>
      <c r="C81" s="18" t="s">
        <v>95</v>
      </c>
      <c r="D81" s="193">
        <f>SUM(D68:D80)</f>
        <v>910000</v>
      </c>
      <c r="E81" s="193">
        <f>SUM(E68:E80)</f>
        <v>-237500</v>
      </c>
      <c r="F81" s="193">
        <f>SUM(F68:F80)</f>
        <v>672500</v>
      </c>
    </row>
    <row r="82" spans="1:9" x14ac:dyDescent="0.2">
      <c r="A82" s="1"/>
      <c r="B82" s="1"/>
      <c r="C82" s="17" t="s">
        <v>112</v>
      </c>
      <c r="D82" s="192"/>
      <c r="E82" s="192"/>
      <c r="F82" s="192"/>
    </row>
    <row r="83" spans="1:9" x14ac:dyDescent="0.2">
      <c r="A83" s="1">
        <v>10323</v>
      </c>
      <c r="B83" s="1">
        <v>10323</v>
      </c>
      <c r="C83" s="1" t="s">
        <v>51</v>
      </c>
      <c r="D83" s="192">
        <f>+Prevfin!D110</f>
        <v>700</v>
      </c>
      <c r="E83" s="192">
        <f>+F83-D83</f>
        <v>0</v>
      </c>
      <c r="F83" s="192">
        <f>LOOKUP(B83,Prevfin!$B$74:$B$133,Prevfin!$L$74:$L$133)</f>
        <v>700</v>
      </c>
    </row>
    <row r="84" spans="1:9" x14ac:dyDescent="0.2">
      <c r="A84" s="27">
        <v>10325</v>
      </c>
      <c r="B84" s="27">
        <v>10325</v>
      </c>
      <c r="C84" s="11" t="s">
        <v>52</v>
      </c>
      <c r="D84" s="362">
        <f>+Prevfin!D111</f>
        <v>65311.74</v>
      </c>
      <c r="E84" s="192">
        <f t="shared" ref="E84:E96" si="2">+F84-D84</f>
        <v>-5311.739999999998</v>
      </c>
      <c r="F84" s="192">
        <f>LOOKUP(B84,Prevfin!$B$74:$B$133,Prevfin!$L$74:$L$133)</f>
        <v>60000</v>
      </c>
      <c r="H84">
        <v>90000</v>
      </c>
      <c r="I84" s="220">
        <f>D84-H84</f>
        <v>-24688.260000000002</v>
      </c>
    </row>
    <row r="85" spans="1:9" x14ac:dyDescent="0.2">
      <c r="A85" s="1">
        <v>10329</v>
      </c>
      <c r="B85" s="1">
        <v>10329</v>
      </c>
      <c r="C85" s="1" t="s">
        <v>53</v>
      </c>
      <c r="D85" s="363">
        <f>+Prevfin!D113</f>
        <v>10000</v>
      </c>
      <c r="E85" s="192">
        <f t="shared" si="2"/>
        <v>-2500</v>
      </c>
      <c r="F85" s="192">
        <f>LOOKUP(B85,Prevfin!$B$74:$B$133,Prevfin!$L$74:$L$133)</f>
        <v>7500</v>
      </c>
    </row>
    <row r="86" spans="1:9" x14ac:dyDescent="0.2">
      <c r="A86" s="1">
        <v>10331</v>
      </c>
      <c r="B86" s="1">
        <v>10331</v>
      </c>
      <c r="C86" s="1" t="s">
        <v>54</v>
      </c>
      <c r="D86" s="363">
        <f>+Prevfin!D114</f>
        <v>20000</v>
      </c>
      <c r="E86" s="192">
        <f t="shared" si="2"/>
        <v>-5000</v>
      </c>
      <c r="F86" s="192">
        <f>LOOKUP(B86,Prevfin!$B$74:$B$133,Prevfin!$L$74:$L$133)</f>
        <v>15000</v>
      </c>
    </row>
    <row r="87" spans="1:9" ht="38.25" x14ac:dyDescent="0.2">
      <c r="A87" s="27">
        <v>10333</v>
      </c>
      <c r="B87" s="27">
        <v>10333</v>
      </c>
      <c r="C87" s="11" t="s">
        <v>55</v>
      </c>
      <c r="D87" s="362">
        <f>+Prevfin!D115</f>
        <v>40000</v>
      </c>
      <c r="E87" s="192">
        <f t="shared" si="2"/>
        <v>20000</v>
      </c>
      <c r="F87" s="192">
        <f>LOOKUP(B87,Prevfin!$B$74:$B$133,Prevfin!$L$74:$L$133)</f>
        <v>60000</v>
      </c>
      <c r="H87">
        <v>100000</v>
      </c>
      <c r="I87" s="220">
        <f>D87-H87</f>
        <v>-60000</v>
      </c>
    </row>
    <row r="88" spans="1:9" x14ac:dyDescent="0.2">
      <c r="A88" s="1">
        <v>10349</v>
      </c>
      <c r="B88" s="1">
        <v>10349</v>
      </c>
      <c r="C88" s="1" t="s">
        <v>61</v>
      </c>
      <c r="D88" s="363">
        <f>+Prevfin!D122</f>
        <v>2350</v>
      </c>
      <c r="E88" s="192">
        <f t="shared" si="2"/>
        <v>0</v>
      </c>
      <c r="F88" s="192">
        <f>LOOKUP(B88,Prevfin!$B$74:$B$133,Prevfin!$L$74:$L$133)</f>
        <v>2350</v>
      </c>
    </row>
    <row r="89" spans="1:9" ht="25.5" x14ac:dyDescent="0.2">
      <c r="A89" s="27">
        <v>10335</v>
      </c>
      <c r="B89" s="27">
        <v>10335</v>
      </c>
      <c r="C89" s="11" t="s">
        <v>56</v>
      </c>
      <c r="D89" s="363">
        <f>+Prevfin!D116</f>
        <v>546000</v>
      </c>
      <c r="E89" s="192">
        <f t="shared" si="2"/>
        <v>47000</v>
      </c>
      <c r="F89" s="192">
        <f>LOOKUP(B89,Prevfin!$B$74:$B$133,Prevfin!$L$74:$L$133)</f>
        <v>593000</v>
      </c>
    </row>
    <row r="90" spans="1:9" x14ac:dyDescent="0.2">
      <c r="A90" s="1">
        <v>10405</v>
      </c>
      <c r="B90" s="1">
        <v>10405</v>
      </c>
      <c r="C90" s="1" t="s">
        <v>67</v>
      </c>
      <c r="D90" s="362">
        <f>+Prevfin!D130</f>
        <v>1322949.8899999999</v>
      </c>
      <c r="E90" s="192">
        <f t="shared" si="2"/>
        <v>-1068885.1099999999</v>
      </c>
      <c r="F90" s="192">
        <f>LOOKUP(B90,Prevfin!$B$74:$B$133,Prevfin!$L$74:$L$133)</f>
        <v>254064.78</v>
      </c>
      <c r="H90">
        <v>1149376.52</v>
      </c>
      <c r="I90" s="220">
        <f>D90-H90</f>
        <v>173573.36999999988</v>
      </c>
    </row>
    <row r="91" spans="1:9" x14ac:dyDescent="0.2">
      <c r="A91" s="1">
        <v>10351</v>
      </c>
      <c r="B91" s="1">
        <v>10351</v>
      </c>
      <c r="C91" s="1" t="s">
        <v>62</v>
      </c>
      <c r="D91" s="363">
        <f>+Prevfin!D123</f>
        <v>70000</v>
      </c>
      <c r="E91" s="192">
        <f t="shared" si="2"/>
        <v>0</v>
      </c>
      <c r="F91" s="192">
        <f>LOOKUP(B91,Prevfin!$B$74:$B$133,Prevfin!$L$74:$L$133)</f>
        <v>70000</v>
      </c>
    </row>
    <row r="92" spans="1:9" x14ac:dyDescent="0.2">
      <c r="A92" s="1">
        <v>10353</v>
      </c>
      <c r="B92" s="1">
        <v>10353</v>
      </c>
      <c r="C92" s="1" t="s">
        <v>63</v>
      </c>
      <c r="D92" s="363">
        <f>+Prevfin!D124</f>
        <v>0</v>
      </c>
      <c r="E92" s="192">
        <f t="shared" si="2"/>
        <v>0</v>
      </c>
      <c r="F92" s="192">
        <f>LOOKUP(B92,Prevfin!$B$74:$B$133,Prevfin!$L$74:$L$133)</f>
        <v>0</v>
      </c>
    </row>
    <row r="93" spans="1:9" x14ac:dyDescent="0.2">
      <c r="A93" s="1">
        <v>10401</v>
      </c>
      <c r="B93" s="1">
        <v>10401</v>
      </c>
      <c r="C93" s="1" t="s">
        <v>65</v>
      </c>
      <c r="D93" s="362">
        <f>+Prevfin!D127</f>
        <v>474660.94</v>
      </c>
      <c r="E93" s="192">
        <f t="shared" si="2"/>
        <v>85945.31</v>
      </c>
      <c r="F93" s="192">
        <f>LOOKUP(B93,Prevfin!$B$74:$B$133,Prevfin!$L$74:$L$133)</f>
        <v>560606.25</v>
      </c>
      <c r="H93">
        <v>559349.19999999995</v>
      </c>
      <c r="I93" s="220">
        <f>D93-H93</f>
        <v>-84688.259999999951</v>
      </c>
    </row>
    <row r="94" spans="1:9" x14ac:dyDescent="0.2">
      <c r="A94" s="327">
        <v>10402</v>
      </c>
      <c r="B94" s="327">
        <v>10402</v>
      </c>
      <c r="C94" s="328" t="s">
        <v>226</v>
      </c>
      <c r="D94" s="329">
        <f>+Prevfin!D128</f>
        <v>479224</v>
      </c>
      <c r="E94" s="329">
        <f t="shared" si="2"/>
        <v>0</v>
      </c>
      <c r="F94" s="329">
        <f>LOOKUP(B94,Prevfin!$B$74:$B$133,Prevfin!$L$74:$L$133)</f>
        <v>479224</v>
      </c>
    </row>
    <row r="95" spans="1:9" x14ac:dyDescent="0.2">
      <c r="A95" s="1">
        <v>10403</v>
      </c>
      <c r="B95" s="1">
        <v>10403</v>
      </c>
      <c r="C95" s="1" t="s">
        <v>66</v>
      </c>
      <c r="D95" s="192">
        <f>+Prevfin!D129</f>
        <v>10000</v>
      </c>
      <c r="E95" s="192">
        <f t="shared" si="2"/>
        <v>0</v>
      </c>
      <c r="F95" s="192">
        <f>LOOKUP(B95,Prevfin!$B$74:$B$133,Prevfin!$L$74:$L$133)</f>
        <v>10000</v>
      </c>
      <c r="I95" s="220">
        <f>SUM(I84:I93)</f>
        <v>4196.8499999999185</v>
      </c>
    </row>
    <row r="96" spans="1:9" x14ac:dyDescent="0.2">
      <c r="A96" s="1"/>
      <c r="B96" s="1"/>
      <c r="C96" s="1" t="s">
        <v>93</v>
      </c>
      <c r="D96" s="192">
        <v>0</v>
      </c>
      <c r="E96" s="192">
        <f t="shared" si="2"/>
        <v>0</v>
      </c>
      <c r="F96" s="192">
        <v>0</v>
      </c>
    </row>
    <row r="97" spans="1:6" x14ac:dyDescent="0.2">
      <c r="A97" s="1"/>
      <c r="B97" s="1"/>
      <c r="C97" s="18" t="s">
        <v>96</v>
      </c>
      <c r="D97" s="193">
        <f>SUM(D83:D96)</f>
        <v>3041196.57</v>
      </c>
      <c r="E97" s="193">
        <f>SUM(E83:E96)</f>
        <v>-928751.5399999998</v>
      </c>
      <c r="F97" s="193">
        <f>SUM(F83:F96)</f>
        <v>2112445.0300000003</v>
      </c>
    </row>
    <row r="98" spans="1:6" x14ac:dyDescent="0.2">
      <c r="A98" s="1"/>
      <c r="B98" s="1"/>
      <c r="C98" s="16" t="s">
        <v>9</v>
      </c>
      <c r="D98" s="194">
        <f>+D62+D66+D81+D97</f>
        <v>4651196.57</v>
      </c>
      <c r="E98" s="194">
        <f>+E62+E66+E81+E97</f>
        <v>-1136251.5399999998</v>
      </c>
      <c r="F98" s="194">
        <f>+F62+F66+F81+F97</f>
        <v>3514945.0300000003</v>
      </c>
    </row>
    <row r="99" spans="1:6" x14ac:dyDescent="0.2">
      <c r="A99" s="1"/>
      <c r="B99" s="1"/>
      <c r="C99" s="13" t="s">
        <v>86</v>
      </c>
      <c r="D99" s="192"/>
      <c r="E99" s="192"/>
      <c r="F99" s="192"/>
    </row>
    <row r="100" spans="1:6" x14ac:dyDescent="0.2">
      <c r="A100" s="1"/>
      <c r="B100" s="1"/>
      <c r="C100" s="14" t="s">
        <v>22</v>
      </c>
      <c r="D100" s="192">
        <f>+D50</f>
        <v>8737934</v>
      </c>
      <c r="E100" s="192">
        <f>+F100-D100</f>
        <v>263141</v>
      </c>
      <c r="F100" s="192">
        <f>+F50</f>
        <v>9001075</v>
      </c>
    </row>
    <row r="101" spans="1:6" x14ac:dyDescent="0.2">
      <c r="A101" s="1"/>
      <c r="B101" s="1"/>
      <c r="C101" s="14" t="s">
        <v>23</v>
      </c>
      <c r="D101" s="194">
        <f>+D98</f>
        <v>4651196.57</v>
      </c>
      <c r="E101" s="194">
        <f>+F101-D101</f>
        <v>-1136251.54</v>
      </c>
      <c r="F101" s="194">
        <f>+F98</f>
        <v>3514945.0300000003</v>
      </c>
    </row>
    <row r="102" spans="1:6" ht="15.75" x14ac:dyDescent="0.25">
      <c r="A102" s="1"/>
      <c r="B102" s="1"/>
      <c r="C102" s="20" t="s">
        <v>98</v>
      </c>
      <c r="D102" s="193">
        <f>+D100+D101</f>
        <v>13389130.57</v>
      </c>
      <c r="E102" s="193">
        <f>+E100+E101</f>
        <v>-873110.54</v>
      </c>
      <c r="F102" s="193">
        <f>+F100+F101</f>
        <v>12516020.030000001</v>
      </c>
    </row>
    <row r="103" spans="1:6" ht="30" customHeight="1" x14ac:dyDescent="0.2">
      <c r="A103" s="2"/>
      <c r="B103" s="2"/>
      <c r="C103" s="78" t="s">
        <v>117</v>
      </c>
      <c r="D103" s="193">
        <f>+D20-D102</f>
        <v>-1758846.0700000003</v>
      </c>
      <c r="E103" s="193">
        <f>+F103-D103</f>
        <v>1178110.5399999991</v>
      </c>
      <c r="F103" s="193">
        <f>+F20-F102</f>
        <v>-580735.53000000119</v>
      </c>
    </row>
    <row r="104" spans="1:6" x14ac:dyDescent="0.2">
      <c r="A104" s="58"/>
      <c r="B104" s="10"/>
      <c r="C104" s="10"/>
      <c r="D104" s="71"/>
      <c r="E104" s="71"/>
      <c r="F104" s="71"/>
    </row>
    <row r="105" spans="1:6" ht="16.5" customHeight="1" x14ac:dyDescent="0.25">
      <c r="A105" s="371" t="s">
        <v>123</v>
      </c>
      <c r="B105" s="371"/>
      <c r="C105" s="371"/>
      <c r="D105" s="371"/>
      <c r="E105" s="371"/>
      <c r="F105" s="371"/>
    </row>
    <row r="106" spans="1:6" ht="28.5" customHeight="1" x14ac:dyDescent="0.25">
      <c r="A106" s="372" t="s">
        <v>227</v>
      </c>
      <c r="B106" s="372"/>
      <c r="C106" s="372"/>
      <c r="D106" s="372"/>
      <c r="E106" s="372"/>
      <c r="F106" s="372"/>
    </row>
    <row r="107" spans="1:6" ht="28.5" customHeight="1" x14ac:dyDescent="0.2">
      <c r="A107" s="373" t="s">
        <v>157</v>
      </c>
      <c r="B107" s="373"/>
      <c r="C107" s="373"/>
      <c r="D107" s="373"/>
      <c r="E107" s="373"/>
      <c r="F107" s="373"/>
    </row>
    <row r="108" spans="1:6" ht="15.75" x14ac:dyDescent="0.25">
      <c r="A108" s="75" t="s">
        <v>99</v>
      </c>
      <c r="B108" s="76"/>
      <c r="C108" s="58"/>
      <c r="D108" s="70" t="s">
        <v>158</v>
      </c>
      <c r="E108" s="70" t="s">
        <v>159</v>
      </c>
      <c r="F108" s="70" t="s">
        <v>160</v>
      </c>
    </row>
    <row r="109" spans="1:6" x14ac:dyDescent="0.2">
      <c r="A109" s="72"/>
      <c r="D109" s="3" t="s">
        <v>237</v>
      </c>
      <c r="E109" s="3" t="s">
        <v>238</v>
      </c>
      <c r="F109" s="3" t="s">
        <v>238</v>
      </c>
    </row>
    <row r="110" spans="1:6" x14ac:dyDescent="0.2">
      <c r="A110" s="72"/>
      <c r="B110" s="10"/>
      <c r="C110" s="12" t="s">
        <v>212</v>
      </c>
      <c r="D110" s="192">
        <v>359190</v>
      </c>
      <c r="E110" s="192">
        <f>+F110-D110</f>
        <v>72882</v>
      </c>
      <c r="F110" s="192">
        <f>Prevfin!L159</f>
        <v>432072</v>
      </c>
    </row>
    <row r="111" spans="1:6" ht="15.75" x14ac:dyDescent="0.25">
      <c r="A111" s="72"/>
      <c r="B111" s="10"/>
      <c r="C111" s="20" t="s">
        <v>118</v>
      </c>
      <c r="D111" s="193">
        <f>+D110</f>
        <v>359190</v>
      </c>
      <c r="E111" s="193">
        <f>+E110</f>
        <v>72882</v>
      </c>
      <c r="F111" s="193">
        <f>+F110</f>
        <v>432072</v>
      </c>
    </row>
    <row r="112" spans="1:6" x14ac:dyDescent="0.2">
      <c r="A112" s="72"/>
      <c r="B112" s="10"/>
      <c r="C112" s="9"/>
      <c r="D112" s="192"/>
      <c r="E112" s="192"/>
      <c r="F112" s="192"/>
    </row>
    <row r="113" spans="1:6" ht="15.75" x14ac:dyDescent="0.25">
      <c r="A113" s="73" t="s">
        <v>100</v>
      </c>
      <c r="B113" s="29"/>
      <c r="C113" s="9"/>
      <c r="D113" s="194"/>
      <c r="E113" s="194"/>
      <c r="F113" s="194"/>
    </row>
    <row r="114" spans="1:6" ht="25.5" x14ac:dyDescent="0.2">
      <c r="A114" s="72"/>
      <c r="B114" s="10"/>
      <c r="C114" s="23" t="s">
        <v>101</v>
      </c>
      <c r="D114" s="192">
        <v>4957.63</v>
      </c>
      <c r="E114" s="192">
        <f>+F114-D114</f>
        <v>118698.26999999999</v>
      </c>
      <c r="F114" s="192">
        <v>123655.9</v>
      </c>
    </row>
    <row r="115" spans="1:6" x14ac:dyDescent="0.2">
      <c r="A115" s="72"/>
      <c r="B115" s="10"/>
      <c r="C115" s="1" t="s">
        <v>102</v>
      </c>
      <c r="D115" s="192">
        <v>20508.53</v>
      </c>
      <c r="E115" s="192">
        <f>+F115-D115</f>
        <v>-943.48999999999796</v>
      </c>
      <c r="F115" s="192">
        <v>19565.04</v>
      </c>
    </row>
    <row r="116" spans="1:6" x14ac:dyDescent="0.2">
      <c r="A116" s="72"/>
      <c r="B116" s="10"/>
      <c r="C116" s="1" t="s">
        <v>103</v>
      </c>
      <c r="D116" s="192">
        <v>174393.61</v>
      </c>
      <c r="E116" s="192">
        <f>+F116-D116</f>
        <v>-88018.549999999988</v>
      </c>
      <c r="F116" s="192">
        <v>86375.06</v>
      </c>
    </row>
    <row r="117" spans="1:6" x14ac:dyDescent="0.2">
      <c r="A117" s="72"/>
      <c r="B117" s="10"/>
      <c r="C117" s="1" t="s">
        <v>104</v>
      </c>
      <c r="D117" s="192">
        <v>6006.51</v>
      </c>
      <c r="E117" s="192">
        <f>+F117-D117</f>
        <v>-230.21000000000004</v>
      </c>
      <c r="F117" s="192">
        <v>5776.3</v>
      </c>
    </row>
    <row r="118" spans="1:6" ht="15.75" x14ac:dyDescent="0.25">
      <c r="A118" s="72"/>
      <c r="B118" s="10"/>
      <c r="C118" s="20" t="s">
        <v>119</v>
      </c>
      <c r="D118" s="193">
        <f>SUM(D114:D117)</f>
        <v>205866.28</v>
      </c>
      <c r="E118" s="193">
        <f>SUM(E114:E117)</f>
        <v>29506.020000000011</v>
      </c>
      <c r="F118" s="193">
        <f>SUM(F114:F117)</f>
        <v>235372.3</v>
      </c>
    </row>
    <row r="119" spans="1:6" ht="15.75" x14ac:dyDescent="0.25">
      <c r="A119" s="72"/>
      <c r="B119" s="10"/>
      <c r="C119" s="81"/>
      <c r="D119" s="192"/>
      <c r="E119" s="192"/>
      <c r="F119" s="192"/>
    </row>
    <row r="120" spans="1:6" ht="15.75" x14ac:dyDescent="0.25">
      <c r="A120" s="73" t="s">
        <v>172</v>
      </c>
      <c r="B120" s="10"/>
      <c r="C120" s="9"/>
      <c r="D120" s="192"/>
      <c r="E120" s="192"/>
      <c r="F120" s="192"/>
    </row>
    <row r="121" spans="1:6" x14ac:dyDescent="0.2">
      <c r="A121" s="72"/>
      <c r="B121" s="10"/>
      <c r="C121" s="12" t="s">
        <v>173</v>
      </c>
      <c r="D121" s="196">
        <v>0</v>
      </c>
      <c r="E121" s="196">
        <v>0</v>
      </c>
      <c r="F121" s="196">
        <v>0</v>
      </c>
    </row>
    <row r="122" spans="1:6" x14ac:dyDescent="0.2">
      <c r="A122" s="72"/>
      <c r="B122" s="10"/>
      <c r="C122" s="2" t="s">
        <v>174</v>
      </c>
      <c r="D122" s="192">
        <v>0</v>
      </c>
      <c r="E122" s="192">
        <v>0</v>
      </c>
      <c r="F122" s="192">
        <v>0</v>
      </c>
    </row>
    <row r="123" spans="1:6" ht="15.75" x14ac:dyDescent="0.25">
      <c r="A123" s="72"/>
      <c r="B123" s="10"/>
      <c r="C123" s="20" t="s">
        <v>175</v>
      </c>
      <c r="D123" s="193">
        <f>SUM(D121:D122)</f>
        <v>0</v>
      </c>
      <c r="E123" s="193">
        <f>SUM(E121:E122)</f>
        <v>0</v>
      </c>
      <c r="F123" s="193">
        <f>SUM(F121:F122)</f>
        <v>0</v>
      </c>
    </row>
    <row r="124" spans="1:6" x14ac:dyDescent="0.2">
      <c r="A124" s="72"/>
      <c r="B124" s="10"/>
      <c r="C124" s="9"/>
      <c r="D124" s="192"/>
      <c r="E124" s="192"/>
      <c r="F124" s="192"/>
    </row>
    <row r="125" spans="1:6" ht="15.75" x14ac:dyDescent="0.25">
      <c r="A125" s="73" t="s">
        <v>176</v>
      </c>
      <c r="B125" s="10"/>
      <c r="C125" s="9"/>
      <c r="D125" s="192"/>
      <c r="E125" s="192"/>
      <c r="F125" s="192"/>
    </row>
    <row r="126" spans="1:6" x14ac:dyDescent="0.2">
      <c r="A126" s="72"/>
      <c r="B126" s="10"/>
      <c r="C126" s="12" t="s">
        <v>213</v>
      </c>
      <c r="D126" s="196">
        <v>0</v>
      </c>
      <c r="E126" s="196">
        <v>0</v>
      </c>
      <c r="F126" s="196">
        <v>0</v>
      </c>
    </row>
    <row r="127" spans="1:6" x14ac:dyDescent="0.2">
      <c r="A127" s="72"/>
      <c r="B127" s="10"/>
      <c r="C127" s="2" t="s">
        <v>214</v>
      </c>
      <c r="D127" s="192">
        <v>0</v>
      </c>
      <c r="E127" s="192">
        <v>0</v>
      </c>
      <c r="F127" s="192">
        <v>0</v>
      </c>
    </row>
    <row r="128" spans="1:6" ht="15.75" x14ac:dyDescent="0.25">
      <c r="A128" s="72"/>
      <c r="B128" s="10"/>
      <c r="C128" s="20" t="s">
        <v>177</v>
      </c>
      <c r="D128" s="193">
        <f>SUM(D126:D127)</f>
        <v>0</v>
      </c>
      <c r="E128" s="193">
        <f>SUM(E126:E127)</f>
        <v>0</v>
      </c>
      <c r="F128" s="193">
        <f>SUM(F126:F127)</f>
        <v>0</v>
      </c>
    </row>
    <row r="129" spans="1:9" x14ac:dyDescent="0.2">
      <c r="A129" s="72"/>
      <c r="B129" s="10"/>
      <c r="C129" s="9"/>
      <c r="D129" s="192"/>
      <c r="E129" s="192"/>
      <c r="F129" s="192"/>
    </row>
    <row r="130" spans="1:9" ht="15.75" x14ac:dyDescent="0.25">
      <c r="A130" s="73" t="s">
        <v>178</v>
      </c>
      <c r="B130" s="29"/>
      <c r="C130" s="9"/>
      <c r="D130" s="194"/>
      <c r="E130" s="194"/>
      <c r="F130" s="194"/>
    </row>
    <row r="131" spans="1:9" x14ac:dyDescent="0.2">
      <c r="A131" s="72"/>
      <c r="B131" s="10"/>
      <c r="C131" s="23" t="s">
        <v>122</v>
      </c>
      <c r="D131" s="192">
        <v>1400</v>
      </c>
      <c r="E131" s="192">
        <f>+F131-D131</f>
        <v>6143.2900000000009</v>
      </c>
      <c r="F131" s="192">
        <f>+Prevfin!J62</f>
        <v>7543.2900000000009</v>
      </c>
      <c r="H131" s="220"/>
    </row>
    <row r="132" spans="1:9" x14ac:dyDescent="0.2">
      <c r="A132" s="72"/>
      <c r="B132" s="10"/>
      <c r="C132" s="11" t="s">
        <v>121</v>
      </c>
      <c r="D132" s="192">
        <v>94362.41</v>
      </c>
      <c r="E132" s="192">
        <f>+F132-D132</f>
        <v>-52970.950000000019</v>
      </c>
      <c r="F132" s="192">
        <f>+Prevfin!J176</f>
        <v>41391.459999999985</v>
      </c>
      <c r="H132" s="220"/>
    </row>
    <row r="133" spans="1:9" ht="15.75" x14ac:dyDescent="0.25">
      <c r="A133" s="74"/>
      <c r="B133" s="77"/>
      <c r="C133" s="20" t="s">
        <v>161</v>
      </c>
      <c r="D133" s="193">
        <f>+D132-D131</f>
        <v>92962.41</v>
      </c>
      <c r="E133" s="193">
        <f>+E132+E131</f>
        <v>-46827.660000000018</v>
      </c>
      <c r="F133" s="193">
        <f>-F131+F132</f>
        <v>33848.169999999984</v>
      </c>
      <c r="H133" s="220"/>
    </row>
    <row r="134" spans="1:9" x14ac:dyDescent="0.2">
      <c r="C134" s="79"/>
      <c r="D134" s="197"/>
      <c r="E134" s="197"/>
      <c r="F134" s="198"/>
    </row>
    <row r="135" spans="1:9" ht="15" x14ac:dyDescent="0.2">
      <c r="C135" s="92" t="s">
        <v>162</v>
      </c>
      <c r="D135" s="199">
        <f>+D20</f>
        <v>11630284.5</v>
      </c>
      <c r="E135" s="200">
        <f t="shared" ref="E135:E142" si="3">+F135-D135</f>
        <v>305000</v>
      </c>
      <c r="F135" s="201">
        <f>+F20</f>
        <v>11935284.5</v>
      </c>
    </row>
    <row r="136" spans="1:9" ht="15" x14ac:dyDescent="0.2">
      <c r="C136" s="93" t="s">
        <v>163</v>
      </c>
      <c r="D136" s="202">
        <f>+D102</f>
        <v>13389130.57</v>
      </c>
      <c r="E136" s="203">
        <f t="shared" si="3"/>
        <v>-873110.53999999911</v>
      </c>
      <c r="F136" s="204">
        <f>+F102</f>
        <v>12516020.030000001</v>
      </c>
    </row>
    <row r="137" spans="1:9" ht="15" x14ac:dyDescent="0.2">
      <c r="C137" s="93" t="s">
        <v>164</v>
      </c>
      <c r="D137" s="202">
        <f>+D110</f>
        <v>359190</v>
      </c>
      <c r="E137" s="203">
        <f t="shared" si="3"/>
        <v>72882</v>
      </c>
      <c r="F137" s="204">
        <f>+F110</f>
        <v>432072</v>
      </c>
      <c r="I137" s="220"/>
    </row>
    <row r="138" spans="1:9" ht="15" x14ac:dyDescent="0.2">
      <c r="C138" s="93" t="s">
        <v>165</v>
      </c>
      <c r="D138" s="202">
        <f>+D118</f>
        <v>205866.28</v>
      </c>
      <c r="E138" s="203">
        <f t="shared" si="3"/>
        <v>29506.01999999999</v>
      </c>
      <c r="F138" s="204">
        <f>+F118</f>
        <v>235372.3</v>
      </c>
    </row>
    <row r="139" spans="1:9" ht="15" x14ac:dyDescent="0.2">
      <c r="C139" s="93" t="s">
        <v>179</v>
      </c>
      <c r="D139" s="202">
        <f>+D123</f>
        <v>0</v>
      </c>
      <c r="E139" s="203">
        <f t="shared" si="3"/>
        <v>0</v>
      </c>
      <c r="F139" s="204">
        <f>+F123</f>
        <v>0</v>
      </c>
    </row>
    <row r="140" spans="1:9" ht="15" x14ac:dyDescent="0.2">
      <c r="C140" s="93" t="s">
        <v>180</v>
      </c>
      <c r="D140" s="202">
        <f>+D128</f>
        <v>0</v>
      </c>
      <c r="E140" s="203">
        <f t="shared" si="3"/>
        <v>0</v>
      </c>
      <c r="F140" s="204">
        <f>+F128</f>
        <v>0</v>
      </c>
    </row>
    <row r="141" spans="1:9" ht="15" x14ac:dyDescent="0.2">
      <c r="C141" s="94" t="s">
        <v>166</v>
      </c>
      <c r="D141" s="205">
        <f>+D133</f>
        <v>92962.41</v>
      </c>
      <c r="E141" s="206">
        <f t="shared" si="3"/>
        <v>-59114.24000000002</v>
      </c>
      <c r="F141" s="207">
        <f>+F133</f>
        <v>33848.169999999984</v>
      </c>
    </row>
    <row r="142" spans="1:9" ht="15.75" x14ac:dyDescent="0.25">
      <c r="C142" s="95" t="s">
        <v>105</v>
      </c>
      <c r="D142" s="208">
        <f>+D135-D136-D137-D138+D139+D140+D141</f>
        <v>-2230939.94</v>
      </c>
      <c r="E142" s="208">
        <f t="shared" si="3"/>
        <v>1016608.2799999986</v>
      </c>
      <c r="F142" s="209">
        <f>+F135-F136-F137-F138+F139+F140+F141</f>
        <v>-1214331.6600000013</v>
      </c>
    </row>
    <row r="143" spans="1:9" ht="15.75" customHeight="1" x14ac:dyDescent="0.2"/>
    <row r="150" spans="4:4" x14ac:dyDescent="0.2">
      <c r="D150" s="318"/>
    </row>
    <row r="152" spans="4:4" x14ac:dyDescent="0.2">
      <c r="D152" s="220"/>
    </row>
  </sheetData>
  <dataConsolidate leftLabels="1" topLabels="1">
    <dataRefs count="1">
      <dataRef ref="D8:D10" sheet="Prevecon"/>
    </dataRefs>
  </dataConsolidate>
  <mergeCells count="14">
    <mergeCell ref="A105:F105"/>
    <mergeCell ref="A106:F106"/>
    <mergeCell ref="A107:F107"/>
    <mergeCell ref="A3:F3"/>
    <mergeCell ref="A1:F1"/>
    <mergeCell ref="A2:F2"/>
    <mergeCell ref="A22:B22"/>
    <mergeCell ref="A58:B58"/>
    <mergeCell ref="A5:C5"/>
    <mergeCell ref="A21:C21"/>
    <mergeCell ref="A6:B6"/>
    <mergeCell ref="A54:F54"/>
    <mergeCell ref="A55:F55"/>
    <mergeCell ref="A56:F56"/>
  </mergeCells>
  <phoneticPr fontId="9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fitToHeight="0" orientation="portrait" r:id="rId1"/>
  <headerFooter alignWithMargins="0">
    <oddHeader xml:space="preserve">&amp;R&amp;11
</oddHeader>
    <oddFooter xml:space="preserve">&amp;R&amp;P
</oddFooter>
  </headerFooter>
  <rowBreaks count="2" manualBreakCount="2">
    <brk id="52" max="5" man="1"/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Prevfin</vt:lpstr>
      <vt:lpstr>quadroriass</vt:lpstr>
      <vt:lpstr>Prevecon</vt:lpstr>
      <vt:lpstr>Prevecon!Area_stampa</vt:lpstr>
      <vt:lpstr>Prevfin!Area_stampa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Baroni</dc:creator>
  <cp:lastModifiedBy>Lamanda Elisa</cp:lastModifiedBy>
  <cp:lastPrinted>2016-05-13T09:49:07Z</cp:lastPrinted>
  <dcterms:created xsi:type="dcterms:W3CDTF">1999-02-01T09:18:27Z</dcterms:created>
  <dcterms:modified xsi:type="dcterms:W3CDTF">2019-03-27T15:14:33Z</dcterms:modified>
</cp:coreProperties>
</file>